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79" activeTab="2"/>
  </bookViews>
  <sheets>
    <sheet name="目录" sheetId="125" r:id="rId1"/>
    <sheet name="收入表（表一）" sheetId="63" r:id="rId2"/>
    <sheet name="平衡表（表二）" sheetId="90" r:id="rId3"/>
    <sheet name="一般公共预算支出表（按单位和经济科目分类）（表三）" sheetId="97" r:id="rId4"/>
    <sheet name="一般公共预算支出表（按功能科目分类）（表四）" sheetId="127" r:id="rId5"/>
    <sheet name="一般公共预算支出表（按经济科目分类）（表五）" sheetId="132" r:id="rId6"/>
    <sheet name="一般公共预算本级支出表（表六）" sheetId="133" r:id="rId7"/>
    <sheet name="一般公共预算本级基本支出表（表七）" sheetId="134" r:id="rId8"/>
    <sheet name="一般公共预算对下税收返还和转移支付预算分项目表（表八）" sheetId="135" r:id="rId9"/>
    <sheet name="一般公共预算对下税收返还和转移支付预算分地区表（表九）" sheetId="136" r:id="rId10"/>
    <sheet name="一般债务限额和余额情况表（表十）" sheetId="137" r:id="rId11"/>
    <sheet name="专项债务限额和余额情况表（表十一）" sheetId="138" r:id="rId12"/>
    <sheet name="政府性基金收入预算表（表十二）" sheetId="70" r:id="rId13"/>
    <sheet name="政府性基金支出预算表（表十三）" sheetId="141" r:id="rId14"/>
    <sheet name="政府性基金本级支出预算表（表十四）" sheetId="142" r:id="rId15"/>
    <sheet name="政府性基金转移支付分项目表(表十五)" sheetId="143" r:id="rId16"/>
    <sheet name="政府性基金转移支付预算分地区表（表十六）" sheetId="144" r:id="rId17"/>
    <sheet name="社会保险基金收入预算表（表十七）" sheetId="145" r:id="rId18"/>
    <sheet name="社会保险基金支出预算表（表十八）" sheetId="146" r:id="rId19"/>
    <sheet name="社保基金明细（城级居民养老收支）（表十九）" sheetId="103" r:id="rId20"/>
    <sheet name="社保基金明细（机关事业养老收支）（表二十）" sheetId="104" r:id="rId21"/>
    <sheet name="国有资本经营预算收入表（表二十一）" sheetId="147" r:id="rId22"/>
    <sheet name="国有资本经营预算支出表（表二十二）" sheetId="148" r:id="rId23"/>
    <sheet name="本级国有资本经营预算支出表（表二十三）" sheetId="71" r:id="rId24"/>
    <sheet name="对下安排转移支付的应当公开国有资本经营预算转移支付表(表二十四" sheetId="149" r:id="rId25"/>
    <sheet name="&quot;三公&quot;经费预算表(表二十五）" sheetId="150" r:id="rId26"/>
    <sheet name="新增债券使用安排表（表二十六）" sheetId="139" r:id="rId27"/>
    <sheet name="专项债券限额使用安排表(表二十七）" sheetId="140" r:id="rId28"/>
  </sheets>
  <definedNames>
    <definedName name="_xlnm._FilterDatabase" localSheetId="3" hidden="1">'一般公共预算支出表（按单位和经济科目分类）（表三）'!$A$6:$BC$7</definedName>
    <definedName name="_xlnm._FilterDatabase" localSheetId="5" hidden="1">'一般公共预算支出表（按经济科目分类）（表五）'!$A$6:$BC$7</definedName>
    <definedName name="_xlnm._FilterDatabase" localSheetId="6" hidden="1">'一般公共预算本级支出表（表六）'!$A$6:$BB$7</definedName>
    <definedName name="_xlnm._FilterDatabase" localSheetId="7" hidden="1">'一般公共预算本级基本支出表（表七）'!$A$6:$AY$7</definedName>
    <definedName name="_xlnm.Print_Area" localSheetId="23">'本级国有资本经营预算支出表（表二十三）'!$A$1:$B$14</definedName>
    <definedName name="_xlnm.Print_Area" localSheetId="21">'国有资本经营预算收入表（表二十一）'!$A$1:$B$13</definedName>
    <definedName name="_xlnm.Print_Area" localSheetId="22">'国有资本经营预算支出表（表二十二）'!$A$1:$B$13</definedName>
    <definedName name="_xlnm.Print_Area" localSheetId="2">'平衡表（表二）'!$A$1:$H$98</definedName>
    <definedName name="_xlnm.Print_Area" localSheetId="1">'收入表（表一）'!$A$1:$J$22</definedName>
    <definedName name="_xlnm.Print_Area" localSheetId="7">'一般公共预算本级基本支出表（表七）'!$A$1:$AY$7</definedName>
    <definedName name="_xlnm.Print_Area" localSheetId="6">'一般公共预算本级支出表（表六）'!$A$1:$BB$7</definedName>
    <definedName name="_xlnm.Print_Area" localSheetId="3">'一般公共预算支出表（按单位和经济科目分类）（表三）'!$A$1:$BC$7</definedName>
    <definedName name="_xlnm.Print_Area" localSheetId="5">'一般公共预算支出表（按经济科目分类）（表五）'!$A$1:$BC$7</definedName>
    <definedName name="_xlnm.Print_Titles" localSheetId="2">'平衡表（表二）'!$1:$4</definedName>
    <definedName name="_xlnm.Print_Titles" localSheetId="7">'一般公共预算本级基本支出表（表七）'!$1:$6</definedName>
    <definedName name="_xlnm.Print_Titles" localSheetId="6">'一般公共预算本级支出表（表六）'!$1:$6</definedName>
    <definedName name="_xlnm.Print_Titles" localSheetId="3">'一般公共预算支出表（按单位和经济科目分类）（表三）'!$1:$6</definedName>
    <definedName name="_xlnm.Print_Titles" localSheetId="4">'一般公共预算支出表（按功能科目分类）（表四）'!$1:$3</definedName>
    <definedName name="_xlnm.Print_Titles" localSheetId="5">'一般公共预算支出表（按经济科目分类）（表五）'!$1:$6</definedName>
    <definedName name="_xlnm.Print_Titles" localSheetId="14">'政府性基金本级支出预算表（表十四）'!$1:$3</definedName>
    <definedName name="_xlnm.Print_Titles" localSheetId="12">'政府性基金收入预算表（表十二）'!$1:$3</definedName>
    <definedName name="_xlnm.Print_Titles" localSheetId="13">'政府性基金支出预算表（表十三）'!$1:$3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微软用户</author>
  </authors>
  <commentList>
    <comment ref="AI5" authorId="0">
      <text>
        <r>
          <rPr>
            <sz val="9"/>
            <rFont val="宋体"/>
            <charset val="134"/>
          </rPr>
          <t xml:space="preserve">高中和各督管办生均公用经费
</t>
        </r>
      </text>
    </comment>
    <comment ref="AR5" authorId="0">
      <text>
        <r>
          <rPr>
            <sz val="9"/>
            <rFont val="宋体"/>
            <charset val="134"/>
          </rPr>
          <t xml:space="preserve">遗属补助
</t>
        </r>
      </text>
    </comment>
    <comment ref="AU5" authorId="0">
      <text>
        <r>
          <rPr>
            <sz val="9"/>
            <rFont val="宋体"/>
            <charset val="134"/>
          </rPr>
          <t xml:space="preserve">本级+上级的助学金
</t>
        </r>
      </text>
    </comment>
    <comment ref="AY5" authorId="0">
      <text>
        <r>
          <rPr>
            <sz val="9"/>
            <rFont val="宋体"/>
            <charset val="134"/>
          </rPr>
          <t xml:space="preserve">各乡镇督管办（不含酿溪镇）的营养餐
</t>
        </r>
      </text>
    </comment>
    <comment ref="AM6" authorId="0">
      <text>
        <r>
          <rPr>
            <sz val="9"/>
            <rFont val="宋体"/>
            <charset val="134"/>
          </rPr>
          <t xml:space="preserve">龙山林场、大形山林场、苗圃、岱山林场等四个单位享受210元/月*人数*12个月
</t>
        </r>
      </text>
    </comment>
    <comment ref="AN6" authorId="0">
      <text>
        <r>
          <rPr>
            <sz val="9"/>
            <rFont val="宋体"/>
            <charset val="134"/>
          </rPr>
          <t xml:space="preserve">所有离休人员护理费
</t>
        </r>
      </text>
    </comment>
    <comment ref="AO6" authorId="0">
      <text>
        <r>
          <rPr>
            <b/>
            <sz val="9"/>
            <rFont val="宋体"/>
            <charset val="134"/>
          </rPr>
          <t xml:space="preserve">600元/月/人*人数*12个月
</t>
        </r>
      </text>
    </comment>
  </commentList>
</comments>
</file>

<file path=xl/comments2.xml><?xml version="1.0" encoding="utf-8"?>
<comments xmlns="http://schemas.openxmlformats.org/spreadsheetml/2006/main">
  <authors>
    <author>微软用户</author>
  </authors>
  <commentList>
    <comment ref="AI5" authorId="0">
      <text>
        <r>
          <rPr>
            <sz val="9"/>
            <rFont val="宋体"/>
            <charset val="134"/>
          </rPr>
          <t xml:space="preserve">高中和各督管办生均公用经费
</t>
        </r>
      </text>
    </comment>
    <comment ref="AR5" authorId="0">
      <text>
        <r>
          <rPr>
            <sz val="9"/>
            <rFont val="宋体"/>
            <charset val="134"/>
          </rPr>
          <t xml:space="preserve">遗属补助
</t>
        </r>
      </text>
    </comment>
    <comment ref="AU5" authorId="0">
      <text>
        <r>
          <rPr>
            <sz val="9"/>
            <rFont val="宋体"/>
            <charset val="134"/>
          </rPr>
          <t xml:space="preserve">本级+上级的助学金
</t>
        </r>
      </text>
    </comment>
    <comment ref="AY5" authorId="0">
      <text>
        <r>
          <rPr>
            <sz val="9"/>
            <rFont val="宋体"/>
            <charset val="134"/>
          </rPr>
          <t xml:space="preserve">各乡镇督管办（不含酿溪镇）的营养餐
</t>
        </r>
      </text>
    </comment>
    <comment ref="AM6" authorId="0">
      <text>
        <r>
          <rPr>
            <sz val="9"/>
            <rFont val="宋体"/>
            <charset val="134"/>
          </rPr>
          <t xml:space="preserve">龙山林场、大形山林场、苗圃、岱山林场等四个单位享受210元/月*人数*12个月
</t>
        </r>
      </text>
    </comment>
    <comment ref="AN6" authorId="0">
      <text>
        <r>
          <rPr>
            <sz val="9"/>
            <rFont val="宋体"/>
            <charset val="134"/>
          </rPr>
          <t xml:space="preserve">所有离休人员护理费
</t>
        </r>
      </text>
    </comment>
    <comment ref="AO6" authorId="0">
      <text>
        <r>
          <rPr>
            <b/>
            <sz val="9"/>
            <rFont val="宋体"/>
            <charset val="134"/>
          </rPr>
          <t xml:space="preserve">600元/月/人*人数*12个月
</t>
        </r>
      </text>
    </comment>
  </commentList>
</comments>
</file>

<file path=xl/comments3.xml><?xml version="1.0" encoding="utf-8"?>
<comments xmlns="http://schemas.openxmlformats.org/spreadsheetml/2006/main">
  <authors>
    <author>微软用户</author>
  </authors>
  <commentList>
    <comment ref="AI5" authorId="0">
      <text>
        <r>
          <rPr>
            <sz val="9"/>
            <rFont val="宋体"/>
            <charset val="134"/>
          </rPr>
          <t xml:space="preserve">高中和各督管办生均公用经费
</t>
        </r>
      </text>
    </comment>
    <comment ref="AR5" authorId="0">
      <text>
        <r>
          <rPr>
            <sz val="9"/>
            <rFont val="宋体"/>
            <charset val="134"/>
          </rPr>
          <t xml:space="preserve">遗属补助
</t>
        </r>
      </text>
    </comment>
    <comment ref="AU5" authorId="0">
      <text>
        <r>
          <rPr>
            <sz val="9"/>
            <rFont val="宋体"/>
            <charset val="134"/>
          </rPr>
          <t xml:space="preserve">本级+上级的助学金
</t>
        </r>
      </text>
    </comment>
    <comment ref="AY5" authorId="0">
      <text>
        <r>
          <rPr>
            <sz val="9"/>
            <rFont val="宋体"/>
            <charset val="134"/>
          </rPr>
          <t xml:space="preserve">各乡镇督管办（不含酿溪镇）的营养餐
</t>
        </r>
      </text>
    </comment>
    <comment ref="AM6" authorId="0">
      <text>
        <r>
          <rPr>
            <sz val="9"/>
            <rFont val="宋体"/>
            <charset val="134"/>
          </rPr>
          <t xml:space="preserve">龙山林场、大形山林场、苗圃、岱山林场等四个单位享受210元/月*人数*12个月
</t>
        </r>
      </text>
    </comment>
    <comment ref="AN6" authorId="0">
      <text>
        <r>
          <rPr>
            <sz val="9"/>
            <rFont val="宋体"/>
            <charset val="134"/>
          </rPr>
          <t xml:space="preserve">所有离休人员护理费
</t>
        </r>
      </text>
    </comment>
    <comment ref="AO6" authorId="0">
      <text>
        <r>
          <rPr>
            <b/>
            <sz val="9"/>
            <rFont val="宋体"/>
            <charset val="134"/>
          </rPr>
          <t xml:space="preserve">600元/月/人*人数*12个月
</t>
        </r>
      </text>
    </comment>
  </commentList>
</comments>
</file>

<file path=xl/comments4.xml><?xml version="1.0" encoding="utf-8"?>
<comments xmlns="http://schemas.openxmlformats.org/spreadsheetml/2006/main">
  <authors>
    <author>微软用户</author>
  </authors>
  <commentList>
    <comment ref="AI5" authorId="0">
      <text>
        <r>
          <rPr>
            <sz val="9"/>
            <rFont val="宋体"/>
            <charset val="134"/>
          </rPr>
          <t xml:space="preserve">高中和各督管办生均公用经费
</t>
        </r>
      </text>
    </comment>
    <comment ref="AR5" authorId="0">
      <text>
        <r>
          <rPr>
            <sz val="9"/>
            <rFont val="宋体"/>
            <charset val="134"/>
          </rPr>
          <t xml:space="preserve">遗属补助
</t>
        </r>
      </text>
    </comment>
    <comment ref="AU5" authorId="0">
      <text>
        <r>
          <rPr>
            <sz val="9"/>
            <rFont val="宋体"/>
            <charset val="134"/>
          </rPr>
          <t xml:space="preserve">本级+上级的助学金
</t>
        </r>
      </text>
    </comment>
    <comment ref="AY5" authorId="0">
      <text>
        <r>
          <rPr>
            <sz val="9"/>
            <rFont val="宋体"/>
            <charset val="134"/>
          </rPr>
          <t xml:space="preserve">各乡镇督管办（不含酿溪镇）的营养餐
</t>
        </r>
      </text>
    </comment>
    <comment ref="AM6" authorId="0">
      <text>
        <r>
          <rPr>
            <sz val="9"/>
            <rFont val="宋体"/>
            <charset val="134"/>
          </rPr>
          <t xml:space="preserve">龙山林场、大形山林场、苗圃、岱山林场等四个单位享受210元/月*人数*12个月
</t>
        </r>
      </text>
    </comment>
    <comment ref="AN6" authorId="0">
      <text>
        <r>
          <rPr>
            <sz val="9"/>
            <rFont val="宋体"/>
            <charset val="134"/>
          </rPr>
          <t xml:space="preserve">所有离休人员护理费
</t>
        </r>
      </text>
    </comment>
    <comment ref="AO6" authorId="0">
      <text>
        <r>
          <rPr>
            <b/>
            <sz val="9"/>
            <rFont val="宋体"/>
            <charset val="134"/>
          </rPr>
          <t xml:space="preserve">600元/月/人*人数*12个月
</t>
        </r>
      </text>
    </comment>
  </commentList>
</comments>
</file>

<file path=xl/sharedStrings.xml><?xml version="1.0" encoding="utf-8"?>
<sst xmlns="http://schemas.openxmlformats.org/spreadsheetml/2006/main" count="1784" uniqueCount="1316">
  <si>
    <t>目录</t>
  </si>
  <si>
    <t>序号</t>
  </si>
  <si>
    <t>2026年预算表格</t>
  </si>
  <si>
    <t>一般公共预算收入表（表一）</t>
  </si>
  <si>
    <t>一般公共预算收支平衡表（表二）</t>
  </si>
  <si>
    <t>一般公共预算支出表（按单位和经济科目分类）（表三）</t>
  </si>
  <si>
    <t>一般公共预算支出总表（按功能科目分类）（表四）</t>
  </si>
  <si>
    <t>一般公共预算支出表（经济分类表-明细）（表五）</t>
  </si>
  <si>
    <t>一般公共预算本级支出表（表六）</t>
  </si>
  <si>
    <t>一般公共预算本级基本支出表（表七）</t>
  </si>
  <si>
    <t>一般公共预算对下税收返还和转移支付预算分项目表（表八）</t>
  </si>
  <si>
    <t>一般公共预算对下税收返还和转移支付预算分地区表（表九）</t>
  </si>
  <si>
    <t>一般债务限额和余额表（表十）</t>
  </si>
  <si>
    <t>专项债务限额和余额表（表十一）</t>
  </si>
  <si>
    <t>政府性基金收入预算表（表十二）</t>
  </si>
  <si>
    <t>政府性基金支出预算表（表十三）</t>
  </si>
  <si>
    <t>政府性基金本级支出预算表（表十四）</t>
  </si>
  <si>
    <t>政府性基金转移支付预算分项目表（表十五）</t>
  </si>
  <si>
    <t>政府性基金转移支付预算分地区表（表十六）</t>
  </si>
  <si>
    <t>社会保险基金收入预算表（表十七）</t>
  </si>
  <si>
    <t>社会保险基金支出预算表（表十八）</t>
  </si>
  <si>
    <t>社保基金明细（城级居民养老收支）（表十九）</t>
  </si>
  <si>
    <t>社保基金明细（城级居民养老收支）（表二十）</t>
  </si>
  <si>
    <t>国有资本经营预算收入表（表二十一）</t>
  </si>
  <si>
    <t>国有资本经营预算支出表（表二十二）</t>
  </si>
  <si>
    <t>本级国有资本经营支出表（表二十三）</t>
  </si>
  <si>
    <t>对下安排转移支付的应当公开国有资本经营预算转移支付表（表二十四）</t>
  </si>
  <si>
    <t>“三公”经费预算表（表二十五）</t>
  </si>
  <si>
    <t>新增债券使用安排表（表二十六）</t>
  </si>
  <si>
    <t>专项债券使用安排表（表二十七）</t>
  </si>
  <si>
    <r>
      <rPr>
        <b/>
        <sz val="20"/>
        <rFont val="宋体"/>
        <charset val="134"/>
      </rPr>
      <t>新邵县</t>
    </r>
    <r>
      <rPr>
        <b/>
        <sz val="20"/>
        <rFont val="Times New Roman"/>
        <charset val="134"/>
      </rPr>
      <t>2026</t>
    </r>
    <r>
      <rPr>
        <b/>
        <sz val="20"/>
        <rFont val="宋体"/>
        <charset val="134"/>
      </rPr>
      <t>年一般公共预算收入表</t>
    </r>
  </si>
  <si>
    <t>表一</t>
  </si>
  <si>
    <t>金额单位：万元</t>
  </si>
  <si>
    <r>
      <rPr>
        <sz val="11"/>
        <rFont val="宋体"/>
        <charset val="134"/>
      </rPr>
      <t>项</t>
    </r>
    <r>
      <rPr>
        <sz val="11"/>
        <rFont val="Times New Roman"/>
        <charset val="134"/>
      </rPr>
      <t xml:space="preserve">        </t>
    </r>
    <r>
      <rPr>
        <sz val="11"/>
        <rFont val="宋体"/>
        <charset val="134"/>
      </rPr>
      <t>目</t>
    </r>
  </si>
  <si>
    <t>上年完成</t>
  </si>
  <si>
    <t>本年预算</t>
  </si>
  <si>
    <r>
      <rPr>
        <sz val="11"/>
        <rFont val="宋体"/>
        <charset val="134"/>
      </rPr>
      <t>同比增长</t>
    </r>
    <r>
      <rPr>
        <sz val="11"/>
        <rFont val="Times New Roman"/>
        <charset val="134"/>
      </rPr>
      <t>%</t>
    </r>
  </si>
  <si>
    <r>
      <rPr>
        <sz val="11"/>
        <rFont val="宋体"/>
        <charset val="134"/>
      </rPr>
      <t>备</t>
    </r>
    <r>
      <rPr>
        <sz val="11"/>
        <rFont val="Times New Roman"/>
        <charset val="134"/>
      </rPr>
      <t xml:space="preserve">    </t>
    </r>
    <r>
      <rPr>
        <sz val="11"/>
        <rFont val="宋体"/>
        <charset val="134"/>
      </rPr>
      <t>注</t>
    </r>
  </si>
  <si>
    <r>
      <rPr>
        <sz val="11"/>
        <rFont val="宋体"/>
        <charset val="134"/>
      </rPr>
      <t>备</t>
    </r>
    <r>
      <rPr>
        <sz val="11"/>
        <rFont val="Times New Roman"/>
        <charset val="134"/>
      </rPr>
      <t xml:space="preserve">        </t>
    </r>
    <r>
      <rPr>
        <sz val="11"/>
        <rFont val="宋体"/>
        <charset val="134"/>
      </rPr>
      <t>注</t>
    </r>
  </si>
  <si>
    <t>一、税收收入</t>
  </si>
  <si>
    <r>
      <rPr>
        <sz val="11"/>
        <rFont val="Times New Roman"/>
        <charset val="134"/>
      </rPr>
      <t xml:space="preserve">    5.</t>
    </r>
    <r>
      <rPr>
        <sz val="11"/>
        <rFont val="宋体"/>
        <charset val="134"/>
      </rPr>
      <t>专项收入</t>
    </r>
  </si>
  <si>
    <r>
      <rPr>
        <sz val="11"/>
        <rFont val="Times New Roman"/>
        <charset val="134"/>
      </rPr>
      <t xml:space="preserve">     1.</t>
    </r>
    <r>
      <rPr>
        <sz val="11"/>
        <rFont val="宋体"/>
        <charset val="134"/>
      </rPr>
      <t>增值税</t>
    </r>
  </si>
  <si>
    <t>其中：残保金</t>
  </si>
  <si>
    <r>
      <rPr>
        <sz val="11"/>
        <rFont val="Times New Roman"/>
        <charset val="134"/>
      </rPr>
      <t xml:space="preserve">     2.</t>
    </r>
    <r>
      <rPr>
        <sz val="11"/>
        <rFont val="宋体"/>
        <charset val="134"/>
      </rPr>
      <t>城建税</t>
    </r>
  </si>
  <si>
    <t xml:space="preserve">    地方教育附加</t>
  </si>
  <si>
    <r>
      <rPr>
        <sz val="11"/>
        <rFont val="Times New Roman"/>
        <charset val="134"/>
      </rPr>
      <t xml:space="preserve">     3. </t>
    </r>
    <r>
      <rPr>
        <sz val="11"/>
        <rFont val="宋体"/>
        <charset val="134"/>
      </rPr>
      <t>个人所得税</t>
    </r>
  </si>
  <si>
    <t xml:space="preserve">    教育费附加</t>
  </si>
  <si>
    <r>
      <rPr>
        <sz val="11"/>
        <rFont val="Times New Roman"/>
        <charset val="134"/>
      </rPr>
      <t xml:space="preserve">     4.</t>
    </r>
    <r>
      <rPr>
        <sz val="11"/>
        <rFont val="宋体"/>
        <charset val="134"/>
      </rPr>
      <t>企业所得税</t>
    </r>
  </si>
  <si>
    <r>
      <rPr>
        <sz val="11"/>
        <rFont val="Times New Roman"/>
        <charset val="134"/>
      </rPr>
      <t xml:space="preserve">   6.</t>
    </r>
    <r>
      <rPr>
        <sz val="11"/>
        <rFont val="宋体"/>
        <charset val="134"/>
      </rPr>
      <t>捐赠收入</t>
    </r>
  </si>
  <si>
    <r>
      <rPr>
        <sz val="11"/>
        <rFont val="Times New Roman"/>
        <charset val="134"/>
      </rPr>
      <t xml:space="preserve">     5.</t>
    </r>
    <r>
      <rPr>
        <sz val="11"/>
        <rFont val="宋体"/>
        <charset val="134"/>
      </rPr>
      <t>耕地占用税</t>
    </r>
  </si>
  <si>
    <r>
      <rPr>
        <sz val="11"/>
        <rFont val="Times New Roman"/>
        <charset val="134"/>
      </rPr>
      <t xml:space="preserve">     6.</t>
    </r>
    <r>
      <rPr>
        <sz val="11"/>
        <rFont val="宋体"/>
        <charset val="134"/>
      </rPr>
      <t>契税</t>
    </r>
  </si>
  <si>
    <t>一般预算收入合计</t>
  </si>
  <si>
    <r>
      <rPr>
        <sz val="11"/>
        <rFont val="Times New Roman"/>
        <charset val="134"/>
      </rPr>
      <t xml:space="preserve">     7.</t>
    </r>
    <r>
      <rPr>
        <sz val="11"/>
        <rFont val="宋体"/>
        <charset val="134"/>
      </rPr>
      <t>资源税</t>
    </r>
  </si>
  <si>
    <r>
      <rPr>
        <sz val="11"/>
        <rFont val="Times New Roman"/>
        <charset val="134"/>
      </rPr>
      <t xml:space="preserve">     8.</t>
    </r>
    <r>
      <rPr>
        <sz val="11"/>
        <rFont val="宋体"/>
        <charset val="134"/>
      </rPr>
      <t>城镇土地使用税</t>
    </r>
  </si>
  <si>
    <t>上划“增值税”收入</t>
  </si>
  <si>
    <r>
      <rPr>
        <sz val="11"/>
        <rFont val="Times New Roman"/>
        <charset val="134"/>
      </rPr>
      <t xml:space="preserve">     9.</t>
    </r>
    <r>
      <rPr>
        <sz val="11"/>
        <rFont val="宋体"/>
        <charset val="134"/>
      </rPr>
      <t>环境保护税</t>
    </r>
  </si>
  <si>
    <r>
      <rPr>
        <b/>
        <sz val="11"/>
        <rFont val="宋体"/>
        <charset val="134"/>
      </rPr>
      <t>上划所得税</t>
    </r>
    <r>
      <rPr>
        <b/>
        <sz val="11"/>
        <rFont val="Times New Roman"/>
        <charset val="134"/>
      </rPr>
      <t>72%</t>
    </r>
  </si>
  <si>
    <r>
      <rPr>
        <sz val="11"/>
        <rFont val="Times New Roman"/>
        <charset val="134"/>
      </rPr>
      <t xml:space="preserve">     10.</t>
    </r>
    <r>
      <rPr>
        <sz val="11"/>
        <rFont val="宋体"/>
        <charset val="134"/>
      </rPr>
      <t>其他各税</t>
    </r>
  </si>
  <si>
    <t>上划“消费税”收入</t>
  </si>
  <si>
    <t>上划环境保护税</t>
  </si>
  <si>
    <t>上划省级城镇土地使用税30%</t>
  </si>
  <si>
    <t>上划省级资源税25%</t>
  </si>
  <si>
    <t>二、非税收入</t>
  </si>
  <si>
    <t>上划“车辆购置税”收入</t>
  </si>
  <si>
    <r>
      <rPr>
        <sz val="11"/>
        <rFont val="Times New Roman"/>
        <charset val="134"/>
      </rPr>
      <t xml:space="preserve">    1.</t>
    </r>
    <r>
      <rPr>
        <sz val="11"/>
        <rFont val="宋体"/>
        <charset val="134"/>
      </rPr>
      <t>国有资源有偿收入</t>
    </r>
  </si>
  <si>
    <r>
      <rPr>
        <sz val="11"/>
        <rFont val="Times New Roman"/>
        <charset val="134"/>
      </rPr>
      <t xml:space="preserve">    2.</t>
    </r>
    <r>
      <rPr>
        <sz val="11"/>
        <rFont val="宋体"/>
        <charset val="134"/>
      </rPr>
      <t>行政性收费</t>
    </r>
  </si>
  <si>
    <t>财政总收入</t>
  </si>
  <si>
    <r>
      <rPr>
        <sz val="11"/>
        <rFont val="Times New Roman"/>
        <charset val="134"/>
      </rPr>
      <t xml:space="preserve">    3.</t>
    </r>
    <r>
      <rPr>
        <sz val="11"/>
        <rFont val="宋体"/>
        <charset val="134"/>
      </rPr>
      <t>罚没收入</t>
    </r>
  </si>
  <si>
    <t>税     收</t>
  </si>
  <si>
    <r>
      <rPr>
        <sz val="11"/>
        <rFont val="Times New Roman"/>
        <charset val="134"/>
      </rPr>
      <t xml:space="preserve">    4.</t>
    </r>
    <r>
      <rPr>
        <sz val="11"/>
        <rFont val="宋体"/>
        <charset val="134"/>
      </rPr>
      <t>其他收入</t>
    </r>
  </si>
  <si>
    <r>
      <rPr>
        <sz val="11"/>
        <rFont val="宋体"/>
        <charset val="134"/>
      </rPr>
      <t>非</t>
    </r>
    <r>
      <rPr>
        <sz val="11"/>
        <rFont val="Times New Roman"/>
        <charset val="134"/>
      </rPr>
      <t xml:space="preserve">         </t>
    </r>
    <r>
      <rPr>
        <sz val="11"/>
        <rFont val="宋体"/>
        <charset val="134"/>
      </rPr>
      <t>税</t>
    </r>
  </si>
  <si>
    <t>新邵县2026年一般公共预算收支平衡表</t>
  </si>
  <si>
    <t>表二</t>
  </si>
  <si>
    <t>收入</t>
  </si>
  <si>
    <t>支出</t>
  </si>
  <si>
    <t>项目</t>
  </si>
  <si>
    <t>县本级</t>
  </si>
  <si>
    <t>上级专项</t>
  </si>
  <si>
    <t>合计</t>
  </si>
  <si>
    <t>备注</t>
  </si>
  <si>
    <t>一、本年收入</t>
  </si>
  <si>
    <t>本年支出</t>
  </si>
  <si>
    <t xml:space="preserve">   (一)税收收入</t>
  </si>
  <si>
    <t>一般公共预算按1%增长，同时税占比不低于60%测算</t>
  </si>
  <si>
    <t xml:space="preserve">   (二)非税收入</t>
  </si>
  <si>
    <t>二、上级补助收入</t>
  </si>
  <si>
    <t>还本支出</t>
  </si>
  <si>
    <t xml:space="preserve">   (一)返还性收入  </t>
  </si>
  <si>
    <t xml:space="preserve">   (二)一般性转移支付收入  </t>
  </si>
  <si>
    <t xml:space="preserve">   (三)专项转移支付收入</t>
  </si>
  <si>
    <t>上解支出</t>
  </si>
  <si>
    <t>三、调入资金</t>
  </si>
  <si>
    <t>政府性基金调入15000万元，国有资本经营调入43879万元，其他调入3762万元。</t>
  </si>
  <si>
    <r>
      <rPr>
        <b/>
        <sz val="12"/>
        <rFont val="宋体"/>
        <charset val="134"/>
      </rPr>
      <t>总</t>
    </r>
    <r>
      <rPr>
        <b/>
        <sz val="12"/>
        <rFont val="Times New Roman"/>
        <charset val="134"/>
      </rPr>
      <t xml:space="preserve">                 </t>
    </r>
    <r>
      <rPr>
        <b/>
        <sz val="12"/>
        <rFont val="宋体"/>
        <charset val="134"/>
      </rPr>
      <t>计</t>
    </r>
  </si>
  <si>
    <r>
      <rPr>
        <b/>
        <sz val="12"/>
        <rFont val="宋体"/>
        <charset val="134"/>
      </rPr>
      <t>总</t>
    </r>
    <r>
      <rPr>
        <b/>
        <sz val="12"/>
        <rFont val="Times New Roman"/>
        <charset val="134"/>
      </rPr>
      <t xml:space="preserve">           </t>
    </r>
    <r>
      <rPr>
        <b/>
        <sz val="12"/>
        <rFont val="宋体"/>
        <charset val="134"/>
      </rPr>
      <t>计</t>
    </r>
  </si>
  <si>
    <t>2026年一般公共预算支出表（按单位和经济科目分类）</t>
  </si>
  <si>
    <t>表三</t>
  </si>
  <si>
    <t>类别</t>
  </si>
  <si>
    <t>基本支出（经费拨款）</t>
  </si>
  <si>
    <t>单位名称</t>
  </si>
  <si>
    <t>专项支出</t>
  </si>
  <si>
    <t>非税核拨(专项)</t>
  </si>
  <si>
    <t>上级专项指标</t>
  </si>
  <si>
    <t>一般公共预算总计</t>
  </si>
  <si>
    <t>基本支出合计</t>
  </si>
  <si>
    <t>工资福利支出</t>
  </si>
  <si>
    <t>商品和服务支出</t>
  </si>
  <si>
    <t>对个人和家庭的补助</t>
  </si>
  <si>
    <t>基本工资</t>
  </si>
  <si>
    <t>津贴补贴</t>
  </si>
  <si>
    <t>奖金</t>
  </si>
  <si>
    <t>伙食补助费</t>
  </si>
  <si>
    <t>绩效工资</t>
  </si>
  <si>
    <t>机关事业单位基本养老保险缴费</t>
  </si>
  <si>
    <t>职业年金缴费</t>
  </si>
  <si>
    <t>职工基本医疗保险缴费（医疗+生育）</t>
  </si>
  <si>
    <t>医疗保险</t>
  </si>
  <si>
    <t>生育保险</t>
  </si>
  <si>
    <t>公务员医疗补助缴费</t>
  </si>
  <si>
    <t>其他社会保障缴费（失业+工伤）</t>
  </si>
  <si>
    <t>工伤保险</t>
  </si>
  <si>
    <t>失业保险</t>
  </si>
  <si>
    <t>住房公积金</t>
  </si>
  <si>
    <t>医疗费</t>
  </si>
  <si>
    <t>其它工资福利支出</t>
  </si>
  <si>
    <t>一般公务费</t>
  </si>
  <si>
    <t>公务交通补贴</t>
  </si>
  <si>
    <t>业务工作费</t>
  </si>
  <si>
    <t>非税核拨经费（基本支出）</t>
  </si>
  <si>
    <t>离（退）休费</t>
  </si>
  <si>
    <t>退职（役）费</t>
  </si>
  <si>
    <t>抚恤金</t>
  </si>
  <si>
    <t>生活补助</t>
  </si>
  <si>
    <t>救济费</t>
  </si>
  <si>
    <t>医疗费补助</t>
  </si>
  <si>
    <t>助学金</t>
  </si>
  <si>
    <t>奖励金</t>
  </si>
  <si>
    <t>个人农业生产补贴</t>
  </si>
  <si>
    <t>代缴社会保险费</t>
  </si>
  <si>
    <t>其他对个人和家庭的补助</t>
  </si>
  <si>
    <t>小计</t>
  </si>
  <si>
    <t>津补贴</t>
  </si>
  <si>
    <t>乡镇工作津贴</t>
  </si>
  <si>
    <t>人才津贴</t>
  </si>
  <si>
    <t>人才发展专项</t>
  </si>
  <si>
    <t>特殊岗位津贴</t>
  </si>
  <si>
    <t>年终一次性奖</t>
  </si>
  <si>
    <t>教师绩效考核奖</t>
  </si>
  <si>
    <t>公务员和事业人员基础绩效考核奖</t>
  </si>
  <si>
    <t>年度考核奖</t>
  </si>
  <si>
    <t>基本离（退）休费</t>
  </si>
  <si>
    <t>离（退）休人员津补贴</t>
  </si>
  <si>
    <t>离（退）休人员基础绩效奖</t>
  </si>
  <si>
    <t>总计</t>
  </si>
  <si>
    <t>2026年一般公共预算支出表（按功能科目分类）</t>
  </si>
  <si>
    <t>表四</t>
  </si>
  <si>
    <t>科目编码</t>
  </si>
  <si>
    <t>科目名称</t>
  </si>
  <si>
    <t>201</t>
  </si>
  <si>
    <t>一般公共服务支出</t>
  </si>
  <si>
    <t xml:space="preserve">  20101</t>
  </si>
  <si>
    <t xml:space="preserve">  人大事务</t>
  </si>
  <si>
    <t xml:space="preserve">   2010101</t>
  </si>
  <si>
    <t xml:space="preserve">   行政运行</t>
  </si>
  <si>
    <t xml:space="preserve">   2010102</t>
  </si>
  <si>
    <t xml:space="preserve">   一般行政管理事务</t>
  </si>
  <si>
    <t xml:space="preserve">   2010104</t>
  </si>
  <si>
    <t xml:space="preserve">   人大会议</t>
  </si>
  <si>
    <t xml:space="preserve">   2010106</t>
  </si>
  <si>
    <t xml:space="preserve">   人大监督</t>
  </si>
  <si>
    <t xml:space="preserve">   2010107</t>
  </si>
  <si>
    <t xml:space="preserve">   人大代表履职能力提升</t>
  </si>
  <si>
    <t xml:space="preserve">   2010108</t>
  </si>
  <si>
    <t xml:space="preserve">   代表工作</t>
  </si>
  <si>
    <t xml:space="preserve">  20102</t>
  </si>
  <si>
    <t xml:space="preserve">  政协事务</t>
  </si>
  <si>
    <t xml:space="preserve">   2010201</t>
  </si>
  <si>
    <t xml:space="preserve">   2010202</t>
  </si>
  <si>
    <t xml:space="preserve">   2010204</t>
  </si>
  <si>
    <t xml:space="preserve">   政协会议</t>
  </si>
  <si>
    <t xml:space="preserve">  20103</t>
  </si>
  <si>
    <t xml:space="preserve">  政府办公厅（室）及相关机构事务</t>
  </si>
  <si>
    <t xml:space="preserve">   2010301</t>
  </si>
  <si>
    <t xml:space="preserve">   2010302</t>
  </si>
  <si>
    <t xml:space="preserve">   2010305</t>
  </si>
  <si>
    <t xml:space="preserve">   专项业务及机关事务管理</t>
  </si>
  <si>
    <t xml:space="preserve">   2010350</t>
  </si>
  <si>
    <t xml:space="preserve">   事业运行</t>
  </si>
  <si>
    <t xml:space="preserve">   2010399</t>
  </si>
  <si>
    <t xml:space="preserve">   其他政府办公厅（室）及相关机构事务支出</t>
  </si>
  <si>
    <t xml:space="preserve">  20104</t>
  </si>
  <si>
    <t xml:space="preserve">  发展与改革事务</t>
  </si>
  <si>
    <t xml:space="preserve">   2010401</t>
  </si>
  <si>
    <t xml:space="preserve">   2010402</t>
  </si>
  <si>
    <t xml:space="preserve">   2010499</t>
  </si>
  <si>
    <t xml:space="preserve">   其他发展与改革事务支出</t>
  </si>
  <si>
    <t xml:space="preserve">  20105</t>
  </si>
  <si>
    <t xml:space="preserve">  统计信息事务</t>
  </si>
  <si>
    <t xml:space="preserve">   2010501</t>
  </si>
  <si>
    <t xml:space="preserve">   2010505</t>
  </si>
  <si>
    <t xml:space="preserve">   专项统计业务</t>
  </si>
  <si>
    <t xml:space="preserve">  20106</t>
  </si>
  <si>
    <t xml:space="preserve">  财政事务</t>
  </si>
  <si>
    <t xml:space="preserve">   2010601</t>
  </si>
  <si>
    <t xml:space="preserve">   2010699</t>
  </si>
  <si>
    <t xml:space="preserve">   其他财政事务支出</t>
  </si>
  <si>
    <t xml:space="preserve">  20107</t>
  </si>
  <si>
    <t xml:space="preserve">  税收事务</t>
  </si>
  <si>
    <t xml:space="preserve">   2010710</t>
  </si>
  <si>
    <t xml:space="preserve">   税收业务</t>
  </si>
  <si>
    <t xml:space="preserve">   2010799</t>
  </si>
  <si>
    <t xml:space="preserve">   其他税收事务支出</t>
  </si>
  <si>
    <t xml:space="preserve">  20108</t>
  </si>
  <si>
    <t xml:space="preserve">  审计事务</t>
  </si>
  <si>
    <t xml:space="preserve">   2010801</t>
  </si>
  <si>
    <t xml:space="preserve">   2010802</t>
  </si>
  <si>
    <t xml:space="preserve">   2010899</t>
  </si>
  <si>
    <t xml:space="preserve">   其他审计事务支出</t>
  </si>
  <si>
    <t xml:space="preserve">  20111</t>
  </si>
  <si>
    <t xml:space="preserve">  纪检监察事务</t>
  </si>
  <si>
    <t xml:space="preserve">   2011101</t>
  </si>
  <si>
    <t xml:space="preserve">   2011102</t>
  </si>
  <si>
    <t xml:space="preserve">   2011106</t>
  </si>
  <si>
    <t xml:space="preserve">   巡视工作</t>
  </si>
  <si>
    <t xml:space="preserve">  20113</t>
  </si>
  <si>
    <t xml:space="preserve">  商贸事务</t>
  </si>
  <si>
    <t xml:space="preserve">   2011301</t>
  </si>
  <si>
    <t xml:space="preserve">   2011308</t>
  </si>
  <si>
    <t xml:space="preserve">   招商引资</t>
  </si>
  <si>
    <t xml:space="preserve">   2011399</t>
  </si>
  <si>
    <t xml:space="preserve">   其他商贸事务支出</t>
  </si>
  <si>
    <t xml:space="preserve">  20125</t>
  </si>
  <si>
    <t xml:space="preserve">  港澳台事务</t>
  </si>
  <si>
    <t xml:space="preserve">   2012501</t>
  </si>
  <si>
    <t xml:space="preserve">  20126</t>
  </si>
  <si>
    <t xml:space="preserve">  档案事务</t>
  </si>
  <si>
    <t xml:space="preserve">   2012601</t>
  </si>
  <si>
    <t xml:space="preserve">   2012602</t>
  </si>
  <si>
    <t xml:space="preserve">  20128</t>
  </si>
  <si>
    <t xml:space="preserve">  民主党派及工商联事务</t>
  </si>
  <si>
    <t xml:space="preserve">   2012801</t>
  </si>
  <si>
    <t xml:space="preserve">   2012899</t>
  </si>
  <si>
    <t xml:space="preserve">   其他民主党派及工商联事务支出</t>
  </si>
  <si>
    <t xml:space="preserve">  20129</t>
  </si>
  <si>
    <t xml:space="preserve">  群众团体事务</t>
  </si>
  <si>
    <t xml:space="preserve">   2012901</t>
  </si>
  <si>
    <t xml:space="preserve">   2012902</t>
  </si>
  <si>
    <t xml:space="preserve">   2012906</t>
  </si>
  <si>
    <t xml:space="preserve">   工会事务</t>
  </si>
  <si>
    <t xml:space="preserve">   2012950</t>
  </si>
  <si>
    <t xml:space="preserve">   2012999</t>
  </si>
  <si>
    <t xml:space="preserve">   其他群众团体事务支出</t>
  </si>
  <si>
    <t xml:space="preserve">  20131</t>
  </si>
  <si>
    <t xml:space="preserve">  党委办公厅（室）及相关机构事务</t>
  </si>
  <si>
    <t xml:space="preserve">   2013101</t>
  </si>
  <si>
    <t xml:space="preserve">   2013102</t>
  </si>
  <si>
    <t xml:space="preserve">   2013105</t>
  </si>
  <si>
    <t xml:space="preserve">   专项业务</t>
  </si>
  <si>
    <t xml:space="preserve">   2013150</t>
  </si>
  <si>
    <t xml:space="preserve">  20132</t>
  </si>
  <si>
    <t xml:space="preserve">  组织事务</t>
  </si>
  <si>
    <t xml:space="preserve">   2013201</t>
  </si>
  <si>
    <t xml:space="preserve">   2013299</t>
  </si>
  <si>
    <t xml:space="preserve">   其他组织事务支出</t>
  </si>
  <si>
    <t xml:space="preserve">  20133</t>
  </si>
  <si>
    <t xml:space="preserve">  宣传事务</t>
  </si>
  <si>
    <t xml:space="preserve">   2013301</t>
  </si>
  <si>
    <t xml:space="preserve">   2013399</t>
  </si>
  <si>
    <t xml:space="preserve">   其他宣传事务支出</t>
  </si>
  <si>
    <t xml:space="preserve">  20134</t>
  </si>
  <si>
    <t xml:space="preserve">  统战事务</t>
  </si>
  <si>
    <t xml:space="preserve">   2013401</t>
  </si>
  <si>
    <t xml:space="preserve">   2013404</t>
  </si>
  <si>
    <t xml:space="preserve">   宗教事务</t>
  </si>
  <si>
    <t xml:space="preserve">   2013499</t>
  </si>
  <si>
    <t xml:space="preserve">   其他统战事务支出</t>
  </si>
  <si>
    <t xml:space="preserve">  20136</t>
  </si>
  <si>
    <t xml:space="preserve">  其他共产党事务支出</t>
  </si>
  <si>
    <t xml:space="preserve">   2013601</t>
  </si>
  <si>
    <t xml:space="preserve">   2013699</t>
  </si>
  <si>
    <t xml:space="preserve">   其他共产党事务支出</t>
  </si>
  <si>
    <t xml:space="preserve">  20137</t>
  </si>
  <si>
    <t xml:space="preserve">  网信事务</t>
  </si>
  <si>
    <t xml:space="preserve">   2013701</t>
  </si>
  <si>
    <t xml:space="preserve">   2013704</t>
  </si>
  <si>
    <t xml:space="preserve">   信息安全事务</t>
  </si>
  <si>
    <t xml:space="preserve">   2013799</t>
  </si>
  <si>
    <t xml:space="preserve">   其他网信事务支出</t>
  </si>
  <si>
    <t xml:space="preserve">  20138</t>
  </si>
  <si>
    <t xml:space="preserve">  市场监督管理事务</t>
  </si>
  <si>
    <t xml:space="preserve">   2013801</t>
  </si>
  <si>
    <t xml:space="preserve">   2013805</t>
  </si>
  <si>
    <t xml:space="preserve">   市场秩序执法</t>
  </si>
  <si>
    <t xml:space="preserve">   2013808</t>
  </si>
  <si>
    <t xml:space="preserve">   信息化建设</t>
  </si>
  <si>
    <t xml:space="preserve">   2013810</t>
  </si>
  <si>
    <t xml:space="preserve">   质量基础</t>
  </si>
  <si>
    <t xml:space="preserve">   2013816</t>
  </si>
  <si>
    <t xml:space="preserve">   食品安全监管</t>
  </si>
  <si>
    <t xml:space="preserve">   2013899</t>
  </si>
  <si>
    <t xml:space="preserve">   其他市场监督管理事务</t>
  </si>
  <si>
    <t xml:space="preserve">  20139</t>
  </si>
  <si>
    <t xml:space="preserve">  社会工作事务</t>
  </si>
  <si>
    <t xml:space="preserve">   2013901</t>
  </si>
  <si>
    <t xml:space="preserve">   2013904</t>
  </si>
  <si>
    <t xml:space="preserve">  20140</t>
  </si>
  <si>
    <t xml:space="preserve">  信访事务</t>
  </si>
  <si>
    <t xml:space="preserve">   2014001</t>
  </si>
  <si>
    <t xml:space="preserve">   2014099</t>
  </si>
  <si>
    <t xml:space="preserve">   其他信访事务支出</t>
  </si>
  <si>
    <t xml:space="preserve">  20141</t>
  </si>
  <si>
    <t xml:space="preserve">  数据事务</t>
  </si>
  <si>
    <t xml:space="preserve">   2014101</t>
  </si>
  <si>
    <t xml:space="preserve">   2014199</t>
  </si>
  <si>
    <t xml:space="preserve">   其他数据事务支出</t>
  </si>
  <si>
    <t xml:space="preserve">  20199</t>
  </si>
  <si>
    <t xml:space="preserve">  其他一般公共服务支出</t>
  </si>
  <si>
    <t xml:space="preserve">   2019999</t>
  </si>
  <si>
    <t xml:space="preserve">   其他一般公共服务支出</t>
  </si>
  <si>
    <t>203</t>
  </si>
  <si>
    <t>国防支出</t>
  </si>
  <si>
    <t xml:space="preserve">  20399</t>
  </si>
  <si>
    <t xml:space="preserve">  其他国防支出</t>
  </si>
  <si>
    <t xml:space="preserve">   2039999</t>
  </si>
  <si>
    <t xml:space="preserve">   其他国防支出</t>
  </si>
  <si>
    <t>204</t>
  </si>
  <si>
    <t>公共安全支出</t>
  </si>
  <si>
    <t xml:space="preserve">  20402</t>
  </si>
  <si>
    <t xml:space="preserve">  公安</t>
  </si>
  <si>
    <t xml:space="preserve">   2040201</t>
  </si>
  <si>
    <t xml:space="preserve">   2040202</t>
  </si>
  <si>
    <t xml:space="preserve">   2040219</t>
  </si>
  <si>
    <t xml:space="preserve">   2040220</t>
  </si>
  <si>
    <t xml:space="preserve">   执法办案</t>
  </si>
  <si>
    <t xml:space="preserve">   2040299</t>
  </si>
  <si>
    <t xml:space="preserve">   其他公安支出</t>
  </si>
  <si>
    <t xml:space="preserve">  20406</t>
  </si>
  <si>
    <t xml:space="preserve">  司法</t>
  </si>
  <si>
    <t xml:space="preserve">   2040601</t>
  </si>
  <si>
    <t xml:space="preserve">   2040602</t>
  </si>
  <si>
    <t xml:space="preserve">   2040604</t>
  </si>
  <si>
    <t xml:space="preserve">   基层司法业务</t>
  </si>
  <si>
    <t xml:space="preserve">   2040607</t>
  </si>
  <si>
    <t xml:space="preserve">   公共法律服务</t>
  </si>
  <si>
    <t xml:space="preserve">   2040610</t>
  </si>
  <si>
    <t xml:space="preserve">   社区矫正</t>
  </si>
  <si>
    <t xml:space="preserve">   2040699</t>
  </si>
  <si>
    <t xml:space="preserve">   其他司法支出</t>
  </si>
  <si>
    <t xml:space="preserve">  20408</t>
  </si>
  <si>
    <t xml:space="preserve">  强制隔离戒毒</t>
  </si>
  <si>
    <t xml:space="preserve">   2040802</t>
  </si>
  <si>
    <t xml:space="preserve">   2040899</t>
  </si>
  <si>
    <t xml:space="preserve">   其他强制隔离戒毒支出</t>
  </si>
  <si>
    <t xml:space="preserve">  20499</t>
  </si>
  <si>
    <t xml:space="preserve">  其他公共安全支出</t>
  </si>
  <si>
    <t xml:space="preserve">   2049999</t>
  </si>
  <si>
    <t xml:space="preserve">   其他公共安全支出</t>
  </si>
  <si>
    <t>205</t>
  </si>
  <si>
    <t>教育支出</t>
  </si>
  <si>
    <t xml:space="preserve">  20501</t>
  </si>
  <si>
    <t xml:space="preserve">  教育管理事务</t>
  </si>
  <si>
    <t xml:space="preserve">   2050101</t>
  </si>
  <si>
    <t xml:space="preserve">   2050199</t>
  </si>
  <si>
    <t xml:space="preserve">   其他教育管理事务支出</t>
  </si>
  <si>
    <t xml:space="preserve">  20502</t>
  </si>
  <si>
    <t xml:space="preserve">  普通教育</t>
  </si>
  <si>
    <t xml:space="preserve">   2050201</t>
  </si>
  <si>
    <t xml:space="preserve">   学前教育</t>
  </si>
  <si>
    <t xml:space="preserve">   2050202</t>
  </si>
  <si>
    <t xml:space="preserve">   小学教育</t>
  </si>
  <si>
    <t xml:space="preserve">   2050203</t>
  </si>
  <si>
    <t xml:space="preserve">   初中教育</t>
  </si>
  <si>
    <t xml:space="preserve">   2050204</t>
  </si>
  <si>
    <t xml:space="preserve">   高中教育</t>
  </si>
  <si>
    <t xml:space="preserve">   2050299</t>
  </si>
  <si>
    <t xml:space="preserve">   其他普通教育支出</t>
  </si>
  <si>
    <t xml:space="preserve">  20503</t>
  </si>
  <si>
    <t xml:space="preserve">  职业教育</t>
  </si>
  <si>
    <t xml:space="preserve">   2050302</t>
  </si>
  <si>
    <t xml:space="preserve">   中等职业教育</t>
  </si>
  <si>
    <t xml:space="preserve">   2050399</t>
  </si>
  <si>
    <t xml:space="preserve">   其他职业教育支出</t>
  </si>
  <si>
    <t xml:space="preserve">  20507</t>
  </si>
  <si>
    <t xml:space="preserve">  特殊教育</t>
  </si>
  <si>
    <t xml:space="preserve">   2050701</t>
  </si>
  <si>
    <t xml:space="preserve">   特殊学校教育</t>
  </si>
  <si>
    <t xml:space="preserve">   2050799</t>
  </si>
  <si>
    <t xml:space="preserve">   其他特殊教育支出</t>
  </si>
  <si>
    <t xml:space="preserve">  20508</t>
  </si>
  <si>
    <t xml:space="preserve">  进修及培训</t>
  </si>
  <si>
    <t xml:space="preserve">   2050801</t>
  </si>
  <si>
    <t xml:space="preserve">   教师进修</t>
  </si>
  <si>
    <t xml:space="preserve">   2050802</t>
  </si>
  <si>
    <t xml:space="preserve">   干部教育</t>
  </si>
  <si>
    <t xml:space="preserve">  20599</t>
  </si>
  <si>
    <t xml:space="preserve">  其他教育支出</t>
  </si>
  <si>
    <t xml:space="preserve">   2059999</t>
  </si>
  <si>
    <t xml:space="preserve">   其他教育支出</t>
  </si>
  <si>
    <t>206</t>
  </si>
  <si>
    <t>科学技术支出</t>
  </si>
  <si>
    <t xml:space="preserve">  20601</t>
  </si>
  <si>
    <t xml:space="preserve">  科学技术管理事务</t>
  </si>
  <si>
    <t xml:space="preserve">   2060101</t>
  </si>
  <si>
    <t xml:space="preserve">   2060102</t>
  </si>
  <si>
    <t xml:space="preserve">  20605</t>
  </si>
  <si>
    <t xml:space="preserve">  科技条件与服务</t>
  </si>
  <si>
    <t xml:space="preserve">   2060599</t>
  </si>
  <si>
    <t xml:space="preserve">   其他科技条件与服务支出</t>
  </si>
  <si>
    <t xml:space="preserve">  20699</t>
  </si>
  <si>
    <t xml:space="preserve">  其他科学技术支出</t>
  </si>
  <si>
    <t xml:space="preserve">   2069999</t>
  </si>
  <si>
    <t xml:space="preserve">   其他科学技术支出</t>
  </si>
  <si>
    <t>207</t>
  </si>
  <si>
    <t>文化旅游体育与传媒支出</t>
  </si>
  <si>
    <t xml:space="preserve">  20701</t>
  </si>
  <si>
    <t xml:space="preserve">  文化和旅游</t>
  </si>
  <si>
    <t xml:space="preserve">   2070101</t>
  </si>
  <si>
    <t xml:space="preserve">   2070102</t>
  </si>
  <si>
    <t xml:space="preserve">   2070104</t>
  </si>
  <si>
    <t xml:space="preserve">   图书馆</t>
  </si>
  <si>
    <t xml:space="preserve">   2070105</t>
  </si>
  <si>
    <t xml:space="preserve">   文化展示及纪念机构</t>
  </si>
  <si>
    <t xml:space="preserve">   2070109</t>
  </si>
  <si>
    <t xml:space="preserve">   群众文化</t>
  </si>
  <si>
    <t xml:space="preserve">   2070112</t>
  </si>
  <si>
    <t xml:space="preserve">   文化和旅游市场管理</t>
  </si>
  <si>
    <t xml:space="preserve">   2070199</t>
  </si>
  <si>
    <t xml:space="preserve">   其他文化和旅游支出</t>
  </si>
  <si>
    <t xml:space="preserve">  20702</t>
  </si>
  <si>
    <t xml:space="preserve">  文物</t>
  </si>
  <si>
    <t xml:space="preserve">   2070204</t>
  </si>
  <si>
    <t xml:space="preserve">   文物保护</t>
  </si>
  <si>
    <t xml:space="preserve">  20703</t>
  </si>
  <si>
    <t xml:space="preserve">  体育</t>
  </si>
  <si>
    <t xml:space="preserve">   2070307</t>
  </si>
  <si>
    <t xml:space="preserve">   体育场馆</t>
  </si>
  <si>
    <t xml:space="preserve">   2070308</t>
  </si>
  <si>
    <t xml:space="preserve">   群众体育</t>
  </si>
  <si>
    <t xml:space="preserve">   2070399</t>
  </si>
  <si>
    <t xml:space="preserve">   其他体育支出</t>
  </si>
  <si>
    <t xml:space="preserve">  20708</t>
  </si>
  <si>
    <t xml:space="preserve">  广播电视</t>
  </si>
  <si>
    <t xml:space="preserve">   2070808</t>
  </si>
  <si>
    <t xml:space="preserve">   广播电视事务</t>
  </si>
  <si>
    <t xml:space="preserve">  20799</t>
  </si>
  <si>
    <t xml:space="preserve">  其他文化旅游体育与传媒支出</t>
  </si>
  <si>
    <t xml:space="preserve">   2079999</t>
  </si>
  <si>
    <t xml:space="preserve">   其他文化旅游体育与传媒支出</t>
  </si>
  <si>
    <t>208</t>
  </si>
  <si>
    <t>社会保障和就业支出</t>
  </si>
  <si>
    <t xml:space="preserve">  20801</t>
  </si>
  <si>
    <t xml:space="preserve">  人力资源和社会保障管理事务</t>
  </si>
  <si>
    <t xml:space="preserve">   2080101</t>
  </si>
  <si>
    <t xml:space="preserve">   2080102</t>
  </si>
  <si>
    <t xml:space="preserve">   2080104</t>
  </si>
  <si>
    <t xml:space="preserve">   综合业务管理</t>
  </si>
  <si>
    <t xml:space="preserve">   2080106</t>
  </si>
  <si>
    <t xml:space="preserve">   就业管理事务</t>
  </si>
  <si>
    <t xml:space="preserve">   2080107</t>
  </si>
  <si>
    <t xml:space="preserve">   社会保险业务管理事务</t>
  </si>
  <si>
    <t xml:space="preserve">   2080112</t>
  </si>
  <si>
    <t xml:space="preserve">   劳动人事争议调解仲裁</t>
  </si>
  <si>
    <t xml:space="preserve">   2080199</t>
  </si>
  <si>
    <t xml:space="preserve">   其他人力资源和社会保障管理事务支出</t>
  </si>
  <si>
    <t xml:space="preserve">  20802</t>
  </si>
  <si>
    <t xml:space="preserve">  民政管理事务</t>
  </si>
  <si>
    <t xml:space="preserve">   2080201</t>
  </si>
  <si>
    <t xml:space="preserve">   2080202</t>
  </si>
  <si>
    <t xml:space="preserve">   2080207</t>
  </si>
  <si>
    <t xml:space="preserve">   行政区划和地名管理</t>
  </si>
  <si>
    <t xml:space="preserve">  20805</t>
  </si>
  <si>
    <t xml:space="preserve">  行政事业单位养老支出</t>
  </si>
  <si>
    <t xml:space="preserve">   2080501</t>
  </si>
  <si>
    <t xml:space="preserve">   行政单位离退休</t>
  </si>
  <si>
    <t xml:space="preserve">   2080503</t>
  </si>
  <si>
    <t xml:space="preserve">   离退休人员管理机构</t>
  </si>
  <si>
    <t xml:space="preserve">   2080505</t>
  </si>
  <si>
    <t xml:space="preserve">   机关事业单位基本养老保险缴费支出</t>
  </si>
  <si>
    <t xml:space="preserve">   2080506</t>
  </si>
  <si>
    <t xml:space="preserve">   机关事业单位职业年金缴费支出</t>
  </si>
  <si>
    <t xml:space="preserve">   2080507</t>
  </si>
  <si>
    <t xml:space="preserve">   对机关事业单位基本养老保险基金的补助</t>
  </si>
  <si>
    <t xml:space="preserve">  20807</t>
  </si>
  <si>
    <t xml:space="preserve">  就业补助</t>
  </si>
  <si>
    <t xml:space="preserve">   2080704</t>
  </si>
  <si>
    <t xml:space="preserve">   社会保险补贴</t>
  </si>
  <si>
    <t xml:space="preserve">   2080799</t>
  </si>
  <si>
    <t xml:space="preserve">   其他就业补助支出</t>
  </si>
  <si>
    <t xml:space="preserve">  20808</t>
  </si>
  <si>
    <t xml:space="preserve">  抚恤</t>
  </si>
  <si>
    <t xml:space="preserve">   2080801</t>
  </si>
  <si>
    <t xml:space="preserve">   死亡抚恤</t>
  </si>
  <si>
    <t xml:space="preserve">   2080802</t>
  </si>
  <si>
    <t xml:space="preserve">   伤残抚恤</t>
  </si>
  <si>
    <t xml:space="preserve">   2080805</t>
  </si>
  <si>
    <t xml:space="preserve">   义务兵优待</t>
  </si>
  <si>
    <t xml:space="preserve">  20809</t>
  </si>
  <si>
    <t xml:space="preserve">  退役安置</t>
  </si>
  <si>
    <t xml:space="preserve">   2080902</t>
  </si>
  <si>
    <t xml:space="preserve">   军队移交政府的离退休人员安置</t>
  </si>
  <si>
    <t xml:space="preserve">   2080999</t>
  </si>
  <si>
    <t xml:space="preserve">   其他退役安置支出</t>
  </si>
  <si>
    <t xml:space="preserve">  20810</t>
  </si>
  <si>
    <t xml:space="preserve">  社会福利</t>
  </si>
  <si>
    <t xml:space="preserve">   2081001</t>
  </si>
  <si>
    <t xml:space="preserve">   儿童福利</t>
  </si>
  <si>
    <t xml:space="preserve">   2081002</t>
  </si>
  <si>
    <t xml:space="preserve">   老年福利</t>
  </si>
  <si>
    <t xml:space="preserve">  20811</t>
  </si>
  <si>
    <t xml:space="preserve">  残疾人事业</t>
  </si>
  <si>
    <t xml:space="preserve">   2081101</t>
  </si>
  <si>
    <t xml:space="preserve">   2081105</t>
  </si>
  <si>
    <t xml:space="preserve">   残疾人就业</t>
  </si>
  <si>
    <t xml:space="preserve">   2081107</t>
  </si>
  <si>
    <t xml:space="preserve">   残疾人生活和护理补贴</t>
  </si>
  <si>
    <t xml:space="preserve">   2081199</t>
  </si>
  <si>
    <t xml:space="preserve">   其他残疾人事业支出</t>
  </si>
  <si>
    <t xml:space="preserve">  20816</t>
  </si>
  <si>
    <t xml:space="preserve">  红十字事业</t>
  </si>
  <si>
    <t xml:space="preserve">   2081601</t>
  </si>
  <si>
    <t xml:space="preserve">  20819</t>
  </si>
  <si>
    <t xml:space="preserve">  最低生活保障</t>
  </si>
  <si>
    <t xml:space="preserve">   2081901</t>
  </si>
  <si>
    <t xml:space="preserve">   城市最低生活保障金支出</t>
  </si>
  <si>
    <t xml:space="preserve">   2081902</t>
  </si>
  <si>
    <t xml:space="preserve">   农村最低生活保障金支出</t>
  </si>
  <si>
    <t xml:space="preserve">  20820</t>
  </si>
  <si>
    <t xml:space="preserve">  临时救助</t>
  </si>
  <si>
    <t xml:space="preserve">   2082001</t>
  </si>
  <si>
    <t xml:space="preserve">   临时救助支出</t>
  </si>
  <si>
    <t xml:space="preserve">   2082002</t>
  </si>
  <si>
    <t xml:space="preserve">   流浪乞讨人员救助支出</t>
  </si>
  <si>
    <t xml:space="preserve">  20821</t>
  </si>
  <si>
    <t xml:space="preserve">  特困人员救助供养</t>
  </si>
  <si>
    <t xml:space="preserve">   2082102</t>
  </si>
  <si>
    <t xml:space="preserve">   农村特困人员救助供养支出</t>
  </si>
  <si>
    <t xml:space="preserve">  20824</t>
  </si>
  <si>
    <t xml:space="preserve">  补充道路交通事故社会救助基金</t>
  </si>
  <si>
    <t xml:space="preserve">   2082401</t>
  </si>
  <si>
    <t xml:space="preserve">   对道路交通事故社会救助基金的补助</t>
  </si>
  <si>
    <t xml:space="preserve">  20825</t>
  </si>
  <si>
    <t xml:space="preserve">  其他生活救助</t>
  </si>
  <si>
    <t xml:space="preserve">   2082502</t>
  </si>
  <si>
    <t xml:space="preserve">   其他农村生活救助</t>
  </si>
  <si>
    <t xml:space="preserve">  20826</t>
  </si>
  <si>
    <t xml:space="preserve">  财政对基本养老保险基金的补助</t>
  </si>
  <si>
    <t xml:space="preserve">   2082602</t>
  </si>
  <si>
    <t xml:space="preserve">   财政对城乡居民基本养老保险基金的补助</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</si>
  <si>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</si>
  <si>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</si>
  <si>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</si>
  <si>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</si>
  <si>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</si>
  <si>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</si>
  <si>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 xml:space="preserve">  20828</t>
  </si>
  <si>
    <t xml:space="preserve">  退役军人管理事务</t>
  </si>
  <si>
    <t xml:space="preserve">   2082801</t>
  </si>
  <si>
    <t xml:space="preserve">   2082899</t>
  </si>
  <si>
    <t xml:space="preserve">   其他退役军人事务管理支出</t>
  </si>
  <si>
    <t xml:space="preserve">  20830</t>
  </si>
  <si>
    <t xml:space="preserve">  财政代缴社会保险费支出</t>
  </si>
  <si>
    <t xml:space="preserve">   2083001</t>
  </si>
  <si>
    <t xml:space="preserve">   财政代缴城乡居民基本养老保险费支出</t>
  </si>
  <si>
    <t xml:space="preserve">  20899</t>
  </si>
  <si>
    <t xml:space="preserve">  其他社会保障和就业支出</t>
  </si>
  <si>
    <t xml:space="preserve">   2089999</t>
  </si>
  <si>
    <t xml:space="preserve">   其他社会保障和就业支出</t>
  </si>
  <si>
    <t>210</t>
  </si>
  <si>
    <t>卫生健康支出</t>
  </si>
  <si>
    <t xml:space="preserve">  21001</t>
  </si>
  <si>
    <t xml:space="preserve">  卫生健康管理事务</t>
  </si>
  <si>
    <t xml:space="preserve">   2100101</t>
  </si>
  <si>
    <t xml:space="preserve">  21002</t>
  </si>
  <si>
    <t xml:space="preserve">  公立医院</t>
  </si>
  <si>
    <t xml:space="preserve">   2100299</t>
  </si>
  <si>
    <t xml:space="preserve">   其他公立医院支出</t>
  </si>
  <si>
    <t xml:space="preserve">  21003</t>
  </si>
  <si>
    <t xml:space="preserve">  基层医疗卫生机构</t>
  </si>
  <si>
    <t xml:space="preserve">   2100302</t>
  </si>
  <si>
    <t xml:space="preserve">   乡镇卫生院</t>
  </si>
  <si>
    <t xml:space="preserve">   2100399</t>
  </si>
  <si>
    <t xml:space="preserve">   其他基层医疗卫生机构支出</t>
  </si>
  <si>
    <t xml:space="preserve">  21004</t>
  </si>
  <si>
    <t xml:space="preserve">  公共卫生</t>
  </si>
  <si>
    <t xml:space="preserve">   2100401</t>
  </si>
  <si>
    <t xml:space="preserve">   疾病预防控制机构</t>
  </si>
  <si>
    <t xml:space="preserve">   2100403</t>
  </si>
  <si>
    <t xml:space="preserve">   妇幼保健机构</t>
  </si>
  <si>
    <t xml:space="preserve">   2100405</t>
  </si>
  <si>
    <t xml:space="preserve">   应急救治机构</t>
  </si>
  <si>
    <t xml:space="preserve">   2100408</t>
  </si>
  <si>
    <t xml:space="preserve">   基本公共卫生服务</t>
  </si>
  <si>
    <t xml:space="preserve">   2100409</t>
  </si>
  <si>
    <t xml:space="preserve">   重大公共卫生服务</t>
  </si>
  <si>
    <t xml:space="preserve">   2100499</t>
  </si>
  <si>
    <t xml:space="preserve">   其他公共卫生支出</t>
  </si>
  <si>
    <t xml:space="preserve">  21007</t>
  </si>
  <si>
    <t xml:space="preserve">  计划生育事务</t>
  </si>
  <si>
    <t xml:space="preserve">   2100717</t>
  </si>
  <si>
    <t xml:space="preserve">   计划生育服务</t>
  </si>
  <si>
    <t xml:space="preserve">   2100799</t>
  </si>
  <si>
    <t xml:space="preserve">   其他计划生育事务支出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</si>
  <si>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</si>
  <si>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</si>
  <si>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</si>
  <si>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</si>
  <si>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</si>
  <si>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</si>
  <si>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</si>
  <si>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</si>
  <si>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21012</t>
  </si>
  <si>
    <t xml:space="preserve">  财政对基本医疗保险基金的补助</t>
  </si>
  <si>
    <t xml:space="preserve">   2101202</t>
  </si>
  <si>
    <t xml:space="preserve">   财政对城乡居民基本医疗保险基金的补助</t>
  </si>
  <si>
    <t xml:space="preserve">   2101299</t>
  </si>
  <si>
    <t xml:space="preserve">   财政对其他基本医疗保险基金的补助</t>
  </si>
  <si>
    <t xml:space="preserve">  21013</t>
  </si>
  <si>
    <t xml:space="preserve">  医疗救助</t>
  </si>
  <si>
    <t xml:space="preserve">   2101301</t>
  </si>
  <si>
    <t xml:space="preserve">   城乡医疗救助</t>
  </si>
  <si>
    <t xml:space="preserve">  21014</t>
  </si>
  <si>
    <t xml:space="preserve">  优抚对象医疗</t>
  </si>
  <si>
    <t xml:space="preserve">   2101401</t>
  </si>
  <si>
    <t xml:space="preserve">   优抚对象医疗补助</t>
  </si>
  <si>
    <t xml:space="preserve">  21015</t>
  </si>
  <si>
    <t xml:space="preserve">  医疗保障管理事务</t>
  </si>
  <si>
    <t xml:space="preserve">   2101501</t>
  </si>
  <si>
    <t xml:space="preserve">   2101502</t>
  </si>
  <si>
    <t xml:space="preserve">   2101504</t>
  </si>
  <si>
    <t xml:space="preserve">  21019</t>
  </si>
  <si>
    <t xml:space="preserve">  托育服务</t>
  </si>
  <si>
    <t xml:space="preserve">   2101999</t>
  </si>
  <si>
    <t xml:space="preserve">   其他育幼服务支出</t>
  </si>
  <si>
    <t xml:space="preserve">  21099</t>
  </si>
  <si>
    <t xml:space="preserve">  其他卫生健康支出</t>
  </si>
  <si>
    <t xml:space="preserve">   2109999</t>
  </si>
  <si>
    <t xml:space="preserve">   其他卫生健康支出</t>
  </si>
  <si>
    <t>211</t>
  </si>
  <si>
    <t>节能环保支出</t>
  </si>
  <si>
    <t xml:space="preserve">  21102</t>
  </si>
  <si>
    <t xml:space="preserve">  环境监测与监察</t>
  </si>
  <si>
    <t xml:space="preserve">   2110299</t>
  </si>
  <si>
    <t xml:space="preserve">   其他环境监测与监察支出</t>
  </si>
  <si>
    <t xml:space="preserve">  21103</t>
  </si>
  <si>
    <t xml:space="preserve">  污染防治</t>
  </si>
  <si>
    <t xml:space="preserve">   2110302</t>
  </si>
  <si>
    <t xml:space="preserve">   水体</t>
  </si>
  <si>
    <t xml:space="preserve">   2110307</t>
  </si>
  <si>
    <t xml:space="preserve">   土壤</t>
  </si>
  <si>
    <t xml:space="preserve">  21104</t>
  </si>
  <si>
    <t xml:space="preserve">  自然生态保护</t>
  </si>
  <si>
    <t xml:space="preserve">   2110401</t>
  </si>
  <si>
    <t xml:space="preserve">   生态保护</t>
  </si>
  <si>
    <t xml:space="preserve">  21113</t>
  </si>
  <si>
    <t xml:space="preserve">  循环经济</t>
  </si>
  <si>
    <t xml:space="preserve">   2111301</t>
  </si>
  <si>
    <t xml:space="preserve">   循环经济</t>
  </si>
  <si>
    <t>212</t>
  </si>
  <si>
    <t>城乡社区支出</t>
  </si>
  <si>
    <t xml:space="preserve">  21201</t>
  </si>
  <si>
    <t xml:space="preserve">  城乡社区管理事务</t>
  </si>
  <si>
    <t xml:space="preserve">   2120101</t>
  </si>
  <si>
    <t xml:space="preserve">   2120104</t>
  </si>
  <si>
    <t xml:space="preserve">   城管执法</t>
  </si>
  <si>
    <t xml:space="preserve">   2120107</t>
  </si>
  <si>
    <t xml:space="preserve">   市政公用行业市场监管</t>
  </si>
  <si>
    <t xml:space="preserve">   2120199</t>
  </si>
  <si>
    <t xml:space="preserve">   其他城乡社区管理事务支出</t>
  </si>
  <si>
    <t xml:space="preserve">  21202</t>
  </si>
  <si>
    <t xml:space="preserve">  城乡社区规划与管理</t>
  </si>
  <si>
    <t xml:space="preserve">   2120201</t>
  </si>
  <si>
    <t xml:space="preserve">   城乡社区规划与管理</t>
  </si>
  <si>
    <t xml:space="preserve">  21205</t>
  </si>
  <si>
    <t xml:space="preserve">  城乡社区环境卫生</t>
  </si>
  <si>
    <t xml:space="preserve">   2120501</t>
  </si>
  <si>
    <t xml:space="preserve">   城乡社区环境卫生</t>
  </si>
  <si>
    <t xml:space="preserve">  21206</t>
  </si>
  <si>
    <t xml:space="preserve">  建设市场管理与监督</t>
  </si>
  <si>
    <t xml:space="preserve">   2120601</t>
  </si>
  <si>
    <t xml:space="preserve">   建设市场管理与监督</t>
  </si>
  <si>
    <t xml:space="preserve">  21299</t>
  </si>
  <si>
    <t xml:space="preserve">  其他城乡社区支出</t>
  </si>
  <si>
    <t xml:space="preserve">   2129999</t>
  </si>
  <si>
    <t xml:space="preserve">   其他城乡社区支出</t>
  </si>
  <si>
    <t>213</t>
  </si>
  <si>
    <t>农林水支出</t>
  </si>
  <si>
    <t xml:space="preserve">  21301</t>
  </si>
  <si>
    <t xml:space="preserve">  农业农村</t>
  </si>
  <si>
    <t xml:space="preserve">   2130101</t>
  </si>
  <si>
    <t xml:space="preserve">   2130102</t>
  </si>
  <si>
    <t xml:space="preserve">   2130104</t>
  </si>
  <si>
    <t xml:space="preserve">   2130106</t>
  </si>
  <si>
    <t xml:space="preserve">   科技转化与推广服务</t>
  </si>
  <si>
    <t xml:space="preserve">   2130108</t>
  </si>
  <si>
    <t xml:space="preserve">   病虫害控制</t>
  </si>
  <si>
    <t xml:space="preserve">   2130109</t>
  </si>
  <si>
    <t xml:space="preserve">   农产品质量安全</t>
  </si>
  <si>
    <t xml:space="preserve">   2130110</t>
  </si>
  <si>
    <t xml:space="preserve">   执法监管</t>
  </si>
  <si>
    <t xml:space="preserve">   2130111</t>
  </si>
  <si>
    <t xml:space="preserve">   统计监测与信息服务</t>
  </si>
  <si>
    <t xml:space="preserve">   2130120</t>
  </si>
  <si>
    <t xml:space="preserve">   稳定农民收入补贴</t>
  </si>
  <si>
    <t xml:space="preserve">   2130121</t>
  </si>
  <si>
    <t xml:space="preserve">   农业结构调整补贴</t>
  </si>
  <si>
    <t xml:space="preserve">   2130122</t>
  </si>
  <si>
    <t xml:space="preserve">   农业生产发展</t>
  </si>
  <si>
    <t xml:space="preserve">   2130124</t>
  </si>
  <si>
    <t xml:space="preserve">   农村合作经济</t>
  </si>
  <si>
    <t xml:space="preserve">   2130125</t>
  </si>
  <si>
    <t xml:space="preserve">   农产品加工与促销</t>
  </si>
  <si>
    <t xml:space="preserve">   2130135</t>
  </si>
  <si>
    <t xml:space="preserve">   农业生态资源保护</t>
  </si>
  <si>
    <t xml:space="preserve">   2130148</t>
  </si>
  <si>
    <t xml:space="preserve">   渔业发展</t>
  </si>
  <si>
    <t xml:space="preserve">   2130153</t>
  </si>
  <si>
    <t xml:space="preserve">   耕地建设与利用</t>
  </si>
  <si>
    <t xml:space="preserve">   2130199</t>
  </si>
  <si>
    <t xml:space="preserve">   其他农业农村支出</t>
  </si>
  <si>
    <t xml:space="preserve">  21302</t>
  </si>
  <si>
    <t xml:space="preserve">  林业和草原</t>
  </si>
  <si>
    <t xml:space="preserve">   2130201</t>
  </si>
  <si>
    <t xml:space="preserve">   2130204</t>
  </si>
  <si>
    <t xml:space="preserve">   事业机构</t>
  </si>
  <si>
    <t xml:space="preserve">   2130205</t>
  </si>
  <si>
    <t xml:space="preserve">   森林资源培育</t>
  </si>
  <si>
    <t xml:space="preserve">   2130209</t>
  </si>
  <si>
    <t xml:space="preserve">   森林生态效益补偿</t>
  </si>
  <si>
    <t xml:space="preserve">   2130211</t>
  </si>
  <si>
    <t xml:space="preserve">   动植物保护</t>
  </si>
  <si>
    <t xml:space="preserve">   2130212</t>
  </si>
  <si>
    <t xml:space="preserve">   湿地保护</t>
  </si>
  <si>
    <t xml:space="preserve">   2130234</t>
  </si>
  <si>
    <t xml:space="preserve">   林业草原防灾减灾</t>
  </si>
  <si>
    <t xml:space="preserve">   2130299</t>
  </si>
  <si>
    <t xml:space="preserve">   其他林业和草原支出</t>
  </si>
  <si>
    <t xml:space="preserve">  21303</t>
  </si>
  <si>
    <t xml:space="preserve">  水利</t>
  </si>
  <si>
    <t xml:space="preserve">   2130301</t>
  </si>
  <si>
    <t xml:space="preserve">   2130305</t>
  </si>
  <si>
    <t xml:space="preserve">   水利工程建设</t>
  </si>
  <si>
    <t xml:space="preserve">   2130306</t>
  </si>
  <si>
    <t xml:space="preserve">   水利工程运行与维护</t>
  </si>
  <si>
    <t xml:space="preserve">   2130310</t>
  </si>
  <si>
    <t xml:space="preserve">   水土保持</t>
  </si>
  <si>
    <t xml:space="preserve">   2130311</t>
  </si>
  <si>
    <t xml:space="preserve">   水资源节约管理与保护</t>
  </si>
  <si>
    <t xml:space="preserve">   2130314</t>
  </si>
  <si>
    <t xml:space="preserve">   防汛</t>
  </si>
  <si>
    <t xml:space="preserve">   2130316</t>
  </si>
  <si>
    <t xml:space="preserve">   农村水利</t>
  </si>
  <si>
    <t xml:space="preserve">   2130321</t>
  </si>
  <si>
    <t xml:space="preserve">   大中型水库移民后期扶持专项支出</t>
  </si>
  <si>
    <t xml:space="preserve">   2130335</t>
  </si>
  <si>
    <t xml:space="preserve">   农村供水</t>
  </si>
  <si>
    <t xml:space="preserve">   2130399</t>
  </si>
  <si>
    <t xml:space="preserve">   其他水利支出</t>
  </si>
  <si>
    <t xml:space="preserve">  21305</t>
  </si>
  <si>
    <t xml:space="preserve">  巩固脱贫攻坚成果衔接乡村振兴</t>
  </si>
  <si>
    <t xml:space="preserve">   2130504</t>
  </si>
  <si>
    <t xml:space="preserve">   农村基础设施建设</t>
  </si>
  <si>
    <t xml:space="preserve">   2130507</t>
  </si>
  <si>
    <t xml:space="preserve">   贷款奖补和贴息</t>
  </si>
  <si>
    <t xml:space="preserve">   2130599</t>
  </si>
  <si>
    <t xml:space="preserve">   其他巩固脱贫攻坚成果衔接乡村振兴支出</t>
  </si>
  <si>
    <t xml:space="preserve">  21307</t>
  </si>
  <si>
    <t xml:space="preserve">  农村综合改革</t>
  </si>
  <si>
    <t xml:space="preserve">   2130701</t>
  </si>
  <si>
    <t xml:space="preserve">   对村级公益事业建设的补助</t>
  </si>
  <si>
    <t xml:space="preserve">   2130705</t>
  </si>
  <si>
    <t xml:space="preserve">   对村民委员会和村党支部的补助</t>
  </si>
  <si>
    <t xml:space="preserve">   2130707</t>
  </si>
  <si>
    <t xml:space="preserve">   农村综合改革示范试点补助</t>
  </si>
  <si>
    <t xml:space="preserve">   2130799</t>
  </si>
  <si>
    <t xml:space="preserve">   其他农村综合改革支出</t>
  </si>
  <si>
    <t xml:space="preserve">  21308</t>
  </si>
  <si>
    <t xml:space="preserve">  普惠金融发展支出</t>
  </si>
  <si>
    <t xml:space="preserve">   2130803</t>
  </si>
  <si>
    <t xml:space="preserve">   农业保险保费补贴</t>
  </si>
  <si>
    <t xml:space="preserve">   2130804</t>
  </si>
  <si>
    <t xml:space="preserve">   创业担保贷款贴息及奖补</t>
  </si>
  <si>
    <t xml:space="preserve">   2130899</t>
  </si>
  <si>
    <t xml:space="preserve">   其他普惠金融发展支出</t>
  </si>
  <si>
    <t xml:space="preserve">  21309</t>
  </si>
  <si>
    <t xml:space="preserve">  目标价格补贴</t>
  </si>
  <si>
    <t xml:space="preserve">   2130999</t>
  </si>
  <si>
    <t xml:space="preserve">   其他目标价格补贴</t>
  </si>
  <si>
    <t xml:space="preserve">  21399</t>
  </si>
  <si>
    <t xml:space="preserve">  其他农林水支出</t>
  </si>
  <si>
    <t xml:space="preserve">   2139999</t>
  </si>
  <si>
    <t xml:space="preserve">   其他农林水支出</t>
  </si>
  <si>
    <t>214</t>
  </si>
  <si>
    <t>交通运输支出</t>
  </si>
  <si>
    <t xml:space="preserve">  21401</t>
  </si>
  <si>
    <t xml:space="preserve">  公路水路运输</t>
  </si>
  <si>
    <t xml:space="preserve">   2140101</t>
  </si>
  <si>
    <t xml:space="preserve">   2140104</t>
  </si>
  <si>
    <t xml:space="preserve">   公路建设</t>
  </si>
  <si>
    <t xml:space="preserve">   2140106</t>
  </si>
  <si>
    <t xml:space="preserve">   公路养护</t>
  </si>
  <si>
    <t xml:space="preserve">   2140110</t>
  </si>
  <si>
    <t xml:space="preserve">   公路和运输安全</t>
  </si>
  <si>
    <t xml:space="preserve">   2140112</t>
  </si>
  <si>
    <t xml:space="preserve">   公路运输管理</t>
  </si>
  <si>
    <t xml:space="preserve">   2140136</t>
  </si>
  <si>
    <t xml:space="preserve">   水路运输管理支出</t>
  </si>
  <si>
    <t xml:space="preserve">  21499</t>
  </si>
  <si>
    <t xml:space="preserve">  其他交通运输支出</t>
  </si>
  <si>
    <t xml:space="preserve">   2149901</t>
  </si>
  <si>
    <t xml:space="preserve">   公共交通运营补助</t>
  </si>
  <si>
    <t xml:space="preserve">   2149999</t>
  </si>
  <si>
    <t xml:space="preserve">   其他交通运输支出</t>
  </si>
  <si>
    <t>215</t>
  </si>
  <si>
    <t>资源勘探工业信息等支出</t>
  </si>
  <si>
    <t xml:space="preserve">  21502</t>
  </si>
  <si>
    <t xml:space="preserve">  制造业</t>
  </si>
  <si>
    <t xml:space="preserve">   2150207</t>
  </si>
  <si>
    <t xml:space="preserve">   通信设备、计算机及其他电子设备制造业</t>
  </si>
  <si>
    <t xml:space="preserve">   2150299</t>
  </si>
  <si>
    <t xml:space="preserve">   其他制造业支出</t>
  </si>
  <si>
    <t xml:space="preserve">  21505</t>
  </si>
  <si>
    <t xml:space="preserve">  工业和信息产业</t>
  </si>
  <si>
    <t xml:space="preserve">   2150501</t>
  </si>
  <si>
    <t xml:space="preserve">   2150502</t>
  </si>
  <si>
    <t xml:space="preserve">  21508</t>
  </si>
  <si>
    <t xml:space="preserve">  支持中小企业发展和管理支出</t>
  </si>
  <si>
    <t xml:space="preserve">   2150805</t>
  </si>
  <si>
    <t xml:space="preserve">   中小企业发展专项</t>
  </si>
  <si>
    <t>216</t>
  </si>
  <si>
    <t>商业服务业等支出</t>
  </si>
  <si>
    <t xml:space="preserve">  21602</t>
  </si>
  <si>
    <t xml:space="preserve">  商业流通事务</t>
  </si>
  <si>
    <t xml:space="preserve">   2160201</t>
  </si>
  <si>
    <t xml:space="preserve">   2160299</t>
  </si>
  <si>
    <t xml:space="preserve">   其他商业流通事务支出</t>
  </si>
  <si>
    <t>217</t>
  </si>
  <si>
    <t>金融支出</t>
  </si>
  <si>
    <t xml:space="preserve">  21799</t>
  </si>
  <si>
    <t xml:space="preserve">  其他金融支出</t>
  </si>
  <si>
    <t xml:space="preserve">   2179999</t>
  </si>
  <si>
    <t xml:space="preserve">   其他金融支出</t>
  </si>
  <si>
    <t>220</t>
  </si>
  <si>
    <t>自然资源海洋气象等支出</t>
  </si>
  <si>
    <t xml:space="preserve">  22001</t>
  </si>
  <si>
    <t xml:space="preserve">  自然资源事务</t>
  </si>
  <si>
    <t xml:space="preserve">   2200101</t>
  </si>
  <si>
    <t xml:space="preserve">   2200150</t>
  </si>
  <si>
    <t xml:space="preserve">   2200199</t>
  </si>
  <si>
    <t xml:space="preserve">   其他自然资源事务支出</t>
  </si>
  <si>
    <t xml:space="preserve">  22005</t>
  </si>
  <si>
    <t xml:space="preserve">  气象事务</t>
  </si>
  <si>
    <t xml:space="preserve">   2200509</t>
  </si>
  <si>
    <t xml:space="preserve">   气象服务</t>
  </si>
  <si>
    <t>221</t>
  </si>
  <si>
    <t>住房保障支出</t>
  </si>
  <si>
    <t xml:space="preserve">  22101</t>
  </si>
  <si>
    <t xml:space="preserve">  保障性安居工程支出</t>
  </si>
  <si>
    <t xml:space="preserve">   2210105</t>
  </si>
  <si>
    <t xml:space="preserve">   农村危房改造</t>
  </si>
  <si>
    <t xml:space="preserve">   2210111</t>
  </si>
  <si>
    <t xml:space="preserve">   配租型住房保障</t>
  </si>
  <si>
    <t xml:space="preserve">   2210199</t>
  </si>
  <si>
    <t xml:space="preserve">   其他保障性安居工程支出</t>
  </si>
  <si>
    <t xml:space="preserve">  22102</t>
  </si>
  <si>
    <t xml:space="preserve">  住房改革支出</t>
  </si>
  <si>
    <t xml:space="preserve">   2210201</t>
  </si>
  <si>
    <t xml:space="preserve">   住房公积金</t>
  </si>
  <si>
    <t xml:space="preserve">  22103</t>
  </si>
  <si>
    <t xml:space="preserve">  城乡社区住宅</t>
  </si>
  <si>
    <t xml:space="preserve">   2210399</t>
  </si>
  <si>
    <t xml:space="preserve">   其他城乡社区住宅支出</t>
  </si>
  <si>
    <t>222</t>
  </si>
  <si>
    <t>粮油物资储备支出</t>
  </si>
  <si>
    <t xml:space="preserve">  22201</t>
  </si>
  <si>
    <t xml:space="preserve">  粮油物资事务</t>
  </si>
  <si>
    <t xml:space="preserve">   2220115</t>
  </si>
  <si>
    <t xml:space="preserve">   粮食风险基金</t>
  </si>
  <si>
    <t xml:space="preserve">   2220199</t>
  </si>
  <si>
    <t xml:space="preserve">   其他粮油物资事务支出</t>
  </si>
  <si>
    <t xml:space="preserve">  22205</t>
  </si>
  <si>
    <t xml:space="preserve">  重要商品储备</t>
  </si>
  <si>
    <t xml:space="preserve">   2220503</t>
  </si>
  <si>
    <t xml:space="preserve">   肉类储备</t>
  </si>
  <si>
    <t>224</t>
  </si>
  <si>
    <t>灾害防治及应急管理支出</t>
  </si>
  <si>
    <t xml:space="preserve">  22401</t>
  </si>
  <si>
    <t xml:space="preserve">  应急管理事务</t>
  </si>
  <si>
    <t xml:space="preserve">   2240101</t>
  </si>
  <si>
    <t xml:space="preserve">   2240199</t>
  </si>
  <si>
    <t xml:space="preserve">   其他应急管理支出</t>
  </si>
  <si>
    <t xml:space="preserve">  22402</t>
  </si>
  <si>
    <t xml:space="preserve">  消防救援事务</t>
  </si>
  <si>
    <t xml:space="preserve">   2240201</t>
  </si>
  <si>
    <t xml:space="preserve">   2240204</t>
  </si>
  <si>
    <t xml:space="preserve">   消防应急救援</t>
  </si>
  <si>
    <t>227</t>
  </si>
  <si>
    <t>预备费</t>
  </si>
  <si>
    <t xml:space="preserve">  227</t>
  </si>
  <si>
    <t xml:space="preserve">  预备费</t>
  </si>
  <si>
    <t xml:space="preserve">   227</t>
  </si>
  <si>
    <t xml:space="preserve">   预备费</t>
  </si>
  <si>
    <t>229</t>
  </si>
  <si>
    <t>其他支出</t>
  </si>
  <si>
    <t xml:space="preserve">  22999</t>
  </si>
  <si>
    <t xml:space="preserve">  其他支出</t>
  </si>
  <si>
    <t xml:space="preserve">   2299999</t>
  </si>
  <si>
    <t xml:space="preserve">   其他支出</t>
  </si>
  <si>
    <t>231</t>
  </si>
  <si>
    <t>债务还本支出</t>
  </si>
  <si>
    <t xml:space="preserve">  23103</t>
  </si>
  <si>
    <t xml:space="preserve">  地方政府一般债务还本支出</t>
  </si>
  <si>
    <t xml:space="preserve">   2310301</t>
  </si>
  <si>
    <t xml:space="preserve">   地方政府一般债券还本支出</t>
  </si>
  <si>
    <t>232</t>
  </si>
  <si>
    <t>债务付息支出</t>
  </si>
  <si>
    <t xml:space="preserve">  23203</t>
  </si>
  <si>
    <t xml:space="preserve">  地方政府一般债务付息支出</t>
  </si>
  <si>
    <t xml:space="preserve">   2320301</t>
  </si>
  <si>
    <t xml:space="preserve">   地方政府一般债券付息支出</t>
  </si>
  <si>
    <t>合计：</t>
  </si>
  <si>
    <t>2026年一般公共预算支出表（按经济科目分类）</t>
  </si>
  <si>
    <t>表五</t>
  </si>
  <si>
    <t>2026年一般公共预算本级支出表</t>
  </si>
  <si>
    <t>表六</t>
  </si>
  <si>
    <t>2026年一般公共预算本级基本支出表</t>
  </si>
  <si>
    <t>表七</t>
  </si>
  <si>
    <t>新邵县2026年一般公共预算对下税收返还和转移支付预算分项目表</t>
  </si>
  <si>
    <t>表八</t>
  </si>
  <si>
    <t>单位金额：万元</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</si>
  <si>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</si>
  <si>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</si>
  <si>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</si>
  <si>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</si>
  <si>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</si>
  <si>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</si>
  <si>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</si>
  <si>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</si>
  <si>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</si>
  <si>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</si>
  <si>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</si>
  <si>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</si>
  <si>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固定数额补助收入</t>
  </si>
  <si>
    <r>
      <rPr>
        <sz val="11"/>
        <rFont val="Times New Roman"/>
        <charset val="134"/>
      </rPr>
      <t xml:space="preserve">                    </t>
    </r>
    <r>
      <rPr>
        <sz val="11"/>
        <rFont val="宋体"/>
        <charset val="134"/>
      </rPr>
      <t>一般公共服务共同财政事权转移支付收入</t>
    </r>
  </si>
  <si>
    <r>
      <rPr>
        <sz val="11"/>
        <rFont val="Times New Roman"/>
        <charset val="134"/>
      </rPr>
      <t xml:space="preserve">                </t>
    </r>
    <r>
      <rPr>
        <sz val="11"/>
        <rFont val="宋体"/>
        <charset val="134"/>
      </rPr>
      <t>外交共同财政事权转移支付收入</t>
    </r>
  </si>
  <si>
    <r>
      <rPr>
        <sz val="11"/>
        <rFont val="Times New Roman"/>
        <charset val="134"/>
      </rPr>
      <t xml:space="preserve">                </t>
    </r>
    <r>
      <rPr>
        <sz val="11"/>
        <rFont val="宋体"/>
        <charset val="134"/>
      </rPr>
      <t>国防共同财政事权转移支付收入</t>
    </r>
  </si>
  <si>
    <r>
      <rPr>
        <sz val="11"/>
        <rFont val="Times New Roman"/>
        <charset val="134"/>
      </rPr>
      <t xml:space="preserve">                      </t>
    </r>
    <r>
      <rPr>
        <sz val="11"/>
        <rFont val="宋体"/>
        <charset val="134"/>
      </rPr>
      <t>公共安全共同财政事权转移支付收入</t>
    </r>
  </si>
  <si>
    <r>
      <rPr>
        <sz val="11"/>
        <rFont val="Times New Roman"/>
        <charset val="134"/>
      </rPr>
      <t xml:space="preserve">                 </t>
    </r>
    <r>
      <rPr>
        <sz val="11"/>
        <rFont val="宋体"/>
        <charset val="134"/>
      </rPr>
      <t>教育共同财政事权转移支付收入</t>
    </r>
  </si>
  <si>
    <r>
      <rPr>
        <sz val="11"/>
        <rFont val="Times New Roman"/>
        <charset val="134"/>
      </rPr>
      <t xml:space="preserve">                      </t>
    </r>
    <r>
      <rPr>
        <sz val="11"/>
        <rFont val="宋体"/>
        <charset val="134"/>
      </rPr>
      <t>科学技术共同财政事权转移支付收入</t>
    </r>
  </si>
  <si>
    <r>
      <rPr>
        <sz val="11"/>
        <rFont val="Times New Roman"/>
        <charset val="134"/>
      </rPr>
      <t xml:space="preserve">                      </t>
    </r>
    <r>
      <rPr>
        <sz val="11"/>
        <rFont val="宋体"/>
        <charset val="134"/>
      </rPr>
      <t>文化旅游体育与传媒共同财政事权转移支付收入</t>
    </r>
  </si>
  <si>
    <r>
      <rPr>
        <sz val="11"/>
        <rFont val="Times New Roman"/>
        <charset val="134"/>
      </rPr>
      <t xml:space="preserve">                      </t>
    </r>
    <r>
      <rPr>
        <sz val="11"/>
        <rFont val="宋体"/>
        <charset val="134"/>
      </rPr>
      <t>社会保障和就业共同财政事权转移支付收入</t>
    </r>
  </si>
  <si>
    <r>
      <rPr>
        <sz val="11"/>
        <rFont val="Times New Roman"/>
        <charset val="134"/>
      </rPr>
      <t xml:space="preserve">                      </t>
    </r>
    <r>
      <rPr>
        <sz val="11"/>
        <rFont val="宋体"/>
        <charset val="134"/>
      </rPr>
      <t>医疗卫生共同财政事权转移支付收入</t>
    </r>
  </si>
  <si>
    <r>
      <rPr>
        <sz val="11"/>
        <rFont val="Times New Roman"/>
        <charset val="134"/>
      </rPr>
      <t xml:space="preserve">                      </t>
    </r>
    <r>
      <rPr>
        <sz val="11"/>
        <rFont val="宋体"/>
        <charset val="134"/>
      </rPr>
      <t>节能环保共同财政事权转移支付收入</t>
    </r>
  </si>
  <si>
    <r>
      <rPr>
        <sz val="11"/>
        <rFont val="Times New Roman"/>
        <charset val="134"/>
      </rPr>
      <t xml:space="preserve">                      </t>
    </r>
    <r>
      <rPr>
        <sz val="11"/>
        <rFont val="宋体"/>
        <charset val="134"/>
      </rPr>
      <t>城乡社区共同财政事权转移支付收入</t>
    </r>
  </si>
  <si>
    <r>
      <rPr>
        <sz val="11"/>
        <rFont val="Times New Roman"/>
        <charset val="134"/>
      </rPr>
      <t xml:space="preserve">                 </t>
    </r>
    <r>
      <rPr>
        <sz val="11"/>
        <rFont val="宋体"/>
        <charset val="134"/>
      </rPr>
      <t>农林水共同财政事权转移支付收入</t>
    </r>
  </si>
  <si>
    <r>
      <rPr>
        <sz val="11"/>
        <rFont val="Times New Roman"/>
        <charset val="134"/>
      </rPr>
      <t xml:space="preserve">                     </t>
    </r>
    <r>
      <rPr>
        <sz val="11"/>
        <rFont val="宋体"/>
        <charset val="134"/>
      </rPr>
      <t>交通运输共同财政事权转移支付收入</t>
    </r>
  </si>
  <si>
    <r>
      <rPr>
        <sz val="11"/>
        <rFont val="Times New Roman"/>
        <charset val="134"/>
      </rPr>
      <t xml:space="preserve">                      </t>
    </r>
    <r>
      <rPr>
        <sz val="11"/>
        <rFont val="宋体"/>
        <charset val="134"/>
      </rPr>
      <t>资源勘探信息等共同财政事权转移支付收入</t>
    </r>
  </si>
  <si>
    <r>
      <rPr>
        <sz val="11"/>
        <rFont val="Times New Roman"/>
        <charset val="134"/>
      </rPr>
      <t xml:space="preserve">                      </t>
    </r>
    <r>
      <rPr>
        <sz val="11"/>
        <rFont val="宋体"/>
        <charset val="134"/>
      </rPr>
      <t>商业服务业等共同财政事权转移支付收入</t>
    </r>
  </si>
  <si>
    <r>
      <rPr>
        <sz val="11"/>
        <rFont val="Times New Roman"/>
        <charset val="134"/>
      </rPr>
      <t xml:space="preserve">                </t>
    </r>
    <r>
      <rPr>
        <sz val="11"/>
        <rFont val="宋体"/>
        <charset val="134"/>
      </rPr>
      <t>金融共同财政事权转移支付收入</t>
    </r>
  </si>
  <si>
    <r>
      <rPr>
        <sz val="11"/>
        <rFont val="Times New Roman"/>
        <charset val="134"/>
      </rPr>
      <t xml:space="preserve">                      </t>
    </r>
    <r>
      <rPr>
        <sz val="11"/>
        <rFont val="宋体"/>
        <charset val="134"/>
      </rPr>
      <t>自然资源海洋气象等共同财政事权转移支付收入</t>
    </r>
  </si>
  <si>
    <r>
      <rPr>
        <sz val="11"/>
        <rFont val="Times New Roman"/>
        <charset val="134"/>
      </rPr>
      <t xml:space="preserve">                     </t>
    </r>
    <r>
      <rPr>
        <sz val="11"/>
        <rFont val="宋体"/>
        <charset val="134"/>
      </rPr>
      <t>住房保障共同财政事权转移支付收入</t>
    </r>
  </si>
  <si>
    <r>
      <rPr>
        <sz val="11"/>
        <rFont val="Times New Roman"/>
        <charset val="134"/>
      </rPr>
      <t xml:space="preserve">                     </t>
    </r>
    <r>
      <rPr>
        <sz val="11"/>
        <rFont val="宋体"/>
        <charset val="134"/>
      </rPr>
      <t>粮油物资储备共同财政事权转移支付收入</t>
    </r>
  </si>
  <si>
    <r>
      <rPr>
        <sz val="11"/>
        <rFont val="Times New Roman"/>
        <charset val="134"/>
      </rPr>
      <t xml:space="preserve">                     </t>
    </r>
    <r>
      <rPr>
        <sz val="11"/>
        <rFont val="宋体"/>
        <charset val="134"/>
      </rPr>
      <t>灾害防治及应急管理共同财政事权转移支付收入</t>
    </r>
  </si>
  <si>
    <r>
      <rPr>
        <sz val="11"/>
        <rFont val="Times New Roman"/>
        <charset val="134"/>
      </rPr>
      <t xml:space="preserve">                </t>
    </r>
    <r>
      <rPr>
        <sz val="11"/>
        <rFont val="宋体"/>
        <charset val="134"/>
      </rPr>
      <t>其他共同财政事权转移支付收入</t>
    </r>
  </si>
  <si>
    <r>
      <rPr>
        <sz val="11"/>
        <rFont val="Times New Roman"/>
        <charset val="134"/>
      </rPr>
      <t xml:space="preserve">          </t>
    </r>
    <r>
      <rPr>
        <sz val="11"/>
        <rFont val="宋体"/>
        <charset val="134"/>
      </rPr>
      <t>增值税留抵退税转移支付收入</t>
    </r>
  </si>
  <si>
    <t xml:space="preserve">     其他退税减费转移支付收入</t>
  </si>
  <si>
    <t xml:space="preserve">     补充县区财力转移支付收入</t>
  </si>
  <si>
    <t xml:space="preserve">        其他一般性转移支付收入</t>
  </si>
  <si>
    <r>
      <rPr>
        <sz val="11"/>
        <rFont val="Times New Roman"/>
        <charset val="134"/>
      </rPr>
      <t xml:space="preserve">                </t>
    </r>
    <r>
      <rPr>
        <sz val="11"/>
        <rFont val="宋体"/>
        <charset val="134"/>
      </rPr>
      <t>一般公共服务</t>
    </r>
  </si>
  <si>
    <r>
      <rPr>
        <sz val="11"/>
        <rFont val="Times New Roman"/>
        <charset val="134"/>
      </rPr>
      <t xml:space="preserve">                </t>
    </r>
    <r>
      <rPr>
        <sz val="11"/>
        <rFont val="宋体"/>
        <charset val="134"/>
      </rPr>
      <t>外交</t>
    </r>
  </si>
  <si>
    <r>
      <rPr>
        <sz val="11"/>
        <rFont val="Times New Roman"/>
        <charset val="134"/>
      </rPr>
      <t xml:space="preserve">                </t>
    </r>
    <r>
      <rPr>
        <sz val="11"/>
        <rFont val="宋体"/>
        <charset val="134"/>
      </rPr>
      <t>国防</t>
    </r>
  </si>
  <si>
    <r>
      <rPr>
        <sz val="11"/>
        <rFont val="Times New Roman"/>
        <charset val="134"/>
      </rPr>
      <t xml:space="preserve">                </t>
    </r>
    <r>
      <rPr>
        <sz val="11"/>
        <rFont val="宋体"/>
        <charset val="134"/>
      </rPr>
      <t>公共安全</t>
    </r>
  </si>
  <si>
    <r>
      <rPr>
        <sz val="11"/>
        <rFont val="Times New Roman"/>
        <charset val="134"/>
      </rPr>
      <t xml:space="preserve">                </t>
    </r>
    <r>
      <rPr>
        <sz val="11"/>
        <rFont val="宋体"/>
        <charset val="134"/>
      </rPr>
      <t>教育</t>
    </r>
  </si>
  <si>
    <r>
      <rPr>
        <sz val="11"/>
        <rFont val="Times New Roman"/>
        <charset val="134"/>
      </rPr>
      <t xml:space="preserve">                </t>
    </r>
    <r>
      <rPr>
        <sz val="11"/>
        <rFont val="宋体"/>
        <charset val="134"/>
      </rPr>
      <t>科学技术</t>
    </r>
  </si>
  <si>
    <r>
      <rPr>
        <sz val="11"/>
        <rFont val="Times New Roman"/>
        <charset val="134"/>
      </rPr>
      <t xml:space="preserve">                </t>
    </r>
    <r>
      <rPr>
        <sz val="11"/>
        <rFont val="宋体"/>
        <charset val="134"/>
      </rPr>
      <t>文化旅游体育与传媒</t>
    </r>
  </si>
  <si>
    <r>
      <rPr>
        <sz val="11"/>
        <rFont val="Times New Roman"/>
        <charset val="134"/>
      </rPr>
      <t xml:space="preserve">                </t>
    </r>
    <r>
      <rPr>
        <sz val="11"/>
        <rFont val="宋体"/>
        <charset val="134"/>
      </rPr>
      <t>社会保障和就业</t>
    </r>
  </si>
  <si>
    <r>
      <rPr>
        <sz val="11"/>
        <rFont val="Times New Roman"/>
        <charset val="134"/>
      </rPr>
      <t xml:space="preserve">                </t>
    </r>
    <r>
      <rPr>
        <sz val="11"/>
        <rFont val="宋体"/>
        <charset val="134"/>
      </rPr>
      <t>卫生健康</t>
    </r>
  </si>
  <si>
    <r>
      <rPr>
        <sz val="11"/>
        <rFont val="Times New Roman"/>
        <charset val="134"/>
      </rPr>
      <t xml:space="preserve">                </t>
    </r>
    <r>
      <rPr>
        <sz val="11"/>
        <rFont val="宋体"/>
        <charset val="134"/>
      </rPr>
      <t>节能环保</t>
    </r>
  </si>
  <si>
    <r>
      <rPr>
        <sz val="11"/>
        <rFont val="Times New Roman"/>
        <charset val="134"/>
      </rPr>
      <t xml:space="preserve">                </t>
    </r>
    <r>
      <rPr>
        <sz val="11"/>
        <rFont val="宋体"/>
        <charset val="134"/>
      </rPr>
      <t>城乡社区</t>
    </r>
  </si>
  <si>
    <r>
      <rPr>
        <sz val="11"/>
        <rFont val="Times New Roman"/>
        <charset val="134"/>
      </rPr>
      <t xml:space="preserve">                </t>
    </r>
    <r>
      <rPr>
        <sz val="11"/>
        <rFont val="宋体"/>
        <charset val="134"/>
      </rPr>
      <t>农林水</t>
    </r>
  </si>
  <si>
    <r>
      <rPr>
        <sz val="11"/>
        <rFont val="Times New Roman"/>
        <charset val="134"/>
      </rPr>
      <t xml:space="preserve">                </t>
    </r>
    <r>
      <rPr>
        <sz val="11"/>
        <rFont val="宋体"/>
        <charset val="134"/>
      </rPr>
      <t>交通运输</t>
    </r>
  </si>
  <si>
    <r>
      <rPr>
        <sz val="11"/>
        <rFont val="Times New Roman"/>
        <charset val="134"/>
      </rPr>
      <t xml:space="preserve">                </t>
    </r>
    <r>
      <rPr>
        <sz val="11"/>
        <rFont val="宋体"/>
        <charset val="134"/>
      </rPr>
      <t>资源勘探信息等</t>
    </r>
  </si>
  <si>
    <r>
      <rPr>
        <sz val="11"/>
        <rFont val="Times New Roman"/>
        <charset val="134"/>
      </rPr>
      <t xml:space="preserve">                </t>
    </r>
    <r>
      <rPr>
        <sz val="11"/>
        <rFont val="宋体"/>
        <charset val="134"/>
      </rPr>
      <t>商业服务业等</t>
    </r>
  </si>
  <si>
    <r>
      <rPr>
        <sz val="11"/>
        <rFont val="Times New Roman"/>
        <charset val="134"/>
      </rPr>
      <t xml:space="preserve">                </t>
    </r>
    <r>
      <rPr>
        <sz val="11"/>
        <rFont val="宋体"/>
        <charset val="134"/>
      </rPr>
      <t>金融</t>
    </r>
  </si>
  <si>
    <r>
      <rPr>
        <sz val="11"/>
        <rFont val="Times New Roman"/>
        <charset val="134"/>
      </rPr>
      <t xml:space="preserve">                </t>
    </r>
    <r>
      <rPr>
        <sz val="11"/>
        <rFont val="宋体"/>
        <charset val="134"/>
      </rPr>
      <t>自然资源海洋气象等</t>
    </r>
  </si>
  <si>
    <r>
      <rPr>
        <sz val="11"/>
        <rFont val="Times New Roman"/>
        <charset val="134"/>
      </rPr>
      <t xml:space="preserve">                </t>
    </r>
    <r>
      <rPr>
        <sz val="11"/>
        <rFont val="宋体"/>
        <charset val="134"/>
      </rPr>
      <t>住房保障</t>
    </r>
  </si>
  <si>
    <r>
      <rPr>
        <sz val="11"/>
        <rFont val="Times New Roman"/>
        <charset val="134"/>
      </rPr>
      <t xml:space="preserve">                </t>
    </r>
    <r>
      <rPr>
        <sz val="11"/>
        <rFont val="宋体"/>
        <charset val="134"/>
      </rPr>
      <t>粮油物资储备</t>
    </r>
  </si>
  <si>
    <r>
      <rPr>
        <sz val="11"/>
        <rFont val="Times New Roman"/>
        <charset val="134"/>
      </rPr>
      <t xml:space="preserve">                </t>
    </r>
    <r>
      <rPr>
        <sz val="11"/>
        <rFont val="宋体"/>
        <charset val="134"/>
      </rPr>
      <t>灾害防治及应急管理</t>
    </r>
  </si>
  <si>
    <r>
      <rPr>
        <sz val="11"/>
        <rFont val="Times New Roman"/>
        <charset val="134"/>
      </rPr>
      <t xml:space="preserve">                </t>
    </r>
    <r>
      <rPr>
        <sz val="11"/>
        <rFont val="宋体"/>
        <charset val="134"/>
      </rPr>
      <t>其他收入</t>
    </r>
  </si>
  <si>
    <t>新邵县2026年一般公共预算对下税收返还和转移支付预算分地区表</t>
  </si>
  <si>
    <t>表九</t>
  </si>
  <si>
    <t>单位：万元</t>
  </si>
  <si>
    <t>地  区</t>
  </si>
  <si>
    <t>上年执行数</t>
  </si>
  <si>
    <t>本年预算数</t>
  </si>
  <si>
    <t>本年预算数为上年执行数的％</t>
  </si>
  <si>
    <t>税收返还</t>
  </si>
  <si>
    <t>一般性转移支付</t>
  </si>
  <si>
    <t>专项转移支付</t>
  </si>
  <si>
    <t>新邵县</t>
  </si>
  <si>
    <t>合  计</t>
  </si>
  <si>
    <t>注：我县无对下税收返还和转移支付，故本表为空表</t>
  </si>
  <si>
    <t>新邵县2025年一般债务限额和余额情况表</t>
  </si>
  <si>
    <t>表十</t>
  </si>
  <si>
    <t>限额金额</t>
  </si>
  <si>
    <t>余额</t>
  </si>
  <si>
    <t>新邵县2025年专项债务限额和余额情况表</t>
  </si>
  <si>
    <t>表十一</t>
  </si>
  <si>
    <t>2026年政府性基金收入预算表</t>
  </si>
  <si>
    <t>表十二</t>
  </si>
  <si>
    <r>
      <rPr>
        <b/>
        <sz val="12"/>
        <rFont val="宋体"/>
        <charset val="134"/>
      </rPr>
      <t>项</t>
    </r>
    <r>
      <rPr>
        <b/>
        <sz val="12"/>
        <rFont val="宋体"/>
        <charset val="134"/>
      </rPr>
      <t>目</t>
    </r>
  </si>
  <si>
    <t>上级补助</t>
  </si>
  <si>
    <t>上年结余</t>
  </si>
  <si>
    <t>一、国有土地使用权出让收入</t>
  </si>
  <si>
    <t>二、城市基础设施配套费收入</t>
  </si>
  <si>
    <t>三、污水处理费收入</t>
  </si>
  <si>
    <t>四、其他政府性基金专项债务对应项目专项收入</t>
  </si>
  <si>
    <t>收入合计</t>
  </si>
  <si>
    <t>转移性收入</t>
  </si>
  <si>
    <r>
      <rPr>
        <sz val="11"/>
        <rFont val="Times New Roman"/>
        <charset val="134"/>
      </rPr>
      <t xml:space="preserve">  </t>
    </r>
    <r>
      <rPr>
        <sz val="11"/>
        <rFont val="宋体"/>
        <charset val="134"/>
      </rPr>
      <t>政府性基金转移收入</t>
    </r>
  </si>
  <si>
    <r>
      <rPr>
        <sz val="11"/>
        <rFont val="Times New Roman"/>
        <charset val="134"/>
      </rPr>
      <t xml:space="preserve">    </t>
    </r>
    <r>
      <rPr>
        <sz val="11"/>
        <rFont val="宋体"/>
        <charset val="134"/>
      </rPr>
      <t>政府性基金补助收入</t>
    </r>
  </si>
  <si>
    <r>
      <rPr>
        <sz val="11"/>
        <rFont val="Times New Roman"/>
        <charset val="134"/>
      </rPr>
      <t xml:space="preserve">    </t>
    </r>
    <r>
      <rPr>
        <sz val="11"/>
        <rFont val="宋体"/>
        <charset val="134"/>
      </rPr>
      <t>政府性基金上解收入</t>
    </r>
  </si>
  <si>
    <r>
      <rPr>
        <sz val="11"/>
        <rFont val="Times New Roman"/>
        <charset val="134"/>
      </rPr>
      <t xml:space="preserve">  </t>
    </r>
    <r>
      <rPr>
        <sz val="11"/>
        <rFont val="宋体"/>
        <charset val="134"/>
      </rPr>
      <t>上年结余收入</t>
    </r>
  </si>
  <si>
    <t>收入总计</t>
  </si>
  <si>
    <t>2026年政府性基金支出预算表</t>
  </si>
  <si>
    <t>表十三</t>
  </si>
  <si>
    <t>一、教育支出</t>
  </si>
  <si>
    <t>二、科学技术支出</t>
  </si>
  <si>
    <t>三、文化旅游体育与传媒支出</t>
  </si>
  <si>
    <t>四、社会保障和就业支出</t>
  </si>
  <si>
    <t>五、卫生健康支出</t>
  </si>
  <si>
    <t>六、节能环保支出</t>
  </si>
  <si>
    <t>七、城乡社区支出</t>
  </si>
  <si>
    <t xml:space="preserve">    国有土地使用权出让收入安排的支出</t>
  </si>
  <si>
    <t xml:space="preserve">    城市基础设施配套费安排的支出</t>
  </si>
  <si>
    <t xml:space="preserve">    污水处理费安排的支出</t>
  </si>
  <si>
    <t>八、农林水支出</t>
  </si>
  <si>
    <t xml:space="preserve">    大中型水库库区基金安排的支出</t>
  </si>
  <si>
    <t>九、交通运输支出</t>
  </si>
  <si>
    <t>十、资源勘探信息等支出</t>
  </si>
  <si>
    <t xml:space="preserve">  超长期特别国债安排的支出</t>
  </si>
  <si>
    <t>十一、金融支出</t>
  </si>
  <si>
    <t>十二、自然资源海洋气象等支出</t>
  </si>
  <si>
    <t>十三、住房保障支出</t>
  </si>
  <si>
    <t>十四、粮油物资储备支出</t>
  </si>
  <si>
    <t>十五、灾害防治及应急管理支出</t>
  </si>
  <si>
    <t>十六、其他支出</t>
  </si>
  <si>
    <t>十七、债务付息支出</t>
  </si>
  <si>
    <t xml:space="preserve">  地方政府专项债务付息支出</t>
  </si>
  <si>
    <t>支出合计</t>
  </si>
  <si>
    <t>转移性支出</t>
  </si>
  <si>
    <r>
      <rPr>
        <sz val="11"/>
        <rFont val="Times New Roman"/>
        <charset val="134"/>
      </rPr>
      <t xml:space="preserve">  </t>
    </r>
    <r>
      <rPr>
        <sz val="11"/>
        <rFont val="宋体"/>
        <charset val="134"/>
      </rPr>
      <t>调出资金</t>
    </r>
  </si>
  <si>
    <r>
      <rPr>
        <sz val="11"/>
        <rFont val="Times New Roman"/>
        <charset val="134"/>
      </rPr>
      <t xml:space="preserve">  </t>
    </r>
    <r>
      <rPr>
        <sz val="11"/>
        <rFont val="宋体"/>
        <charset val="134"/>
      </rPr>
      <t>年终结余</t>
    </r>
  </si>
  <si>
    <r>
      <rPr>
        <sz val="11"/>
        <rFont val="Times New Roman"/>
        <charset val="134"/>
      </rPr>
      <t xml:space="preserve">  </t>
    </r>
    <r>
      <rPr>
        <sz val="11"/>
        <rFont val="宋体"/>
        <charset val="134"/>
      </rPr>
      <t>地方政府专项债务还本支出</t>
    </r>
  </si>
  <si>
    <t>支出总计</t>
  </si>
  <si>
    <t>2026年政府性基金本级支出预算表</t>
  </si>
  <si>
    <t>金额</t>
  </si>
  <si>
    <t>新邵县2026年政府性基金转移支付分项目表(上级补助)</t>
  </si>
  <si>
    <t>表十五</t>
  </si>
  <si>
    <t>单位:万元</t>
  </si>
  <si>
    <t>大中型水库移民后期扶持基金</t>
  </si>
  <si>
    <t>超长期特别国债安排的支出</t>
  </si>
  <si>
    <t>新邵县2026年政府性基金转移支付预算分地区表</t>
  </si>
  <si>
    <t>表十六</t>
  </si>
  <si>
    <t>预算数为上年执行数的％</t>
  </si>
  <si>
    <t>乡镇（街道）</t>
  </si>
  <si>
    <t>……</t>
  </si>
  <si>
    <t>合       计</t>
  </si>
  <si>
    <t>说明：2026年新邵县没有对乡镇（街道）政府性基金转移支付补助预算。</t>
  </si>
  <si>
    <t>新邵县2026年社会保险基金收入预算总表</t>
  </si>
  <si>
    <t>表十七</t>
  </si>
  <si>
    <t>项        目</t>
  </si>
  <si>
    <t>企业职工基本
养老保险基金</t>
  </si>
  <si>
    <t>城乡居民基本
养老保险基金</t>
  </si>
  <si>
    <t>机关事业单位基
本养老保险基金</t>
  </si>
  <si>
    <t>职工基本医疗保险
(含生育保险)基金</t>
  </si>
  <si>
    <t>城乡居民基本
医疗保险基金</t>
  </si>
  <si>
    <t>工伤保险基金</t>
  </si>
  <si>
    <t>失业保险基金</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</si>
  <si>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</si>
  <si>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</si>
  <si>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</si>
  <si>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</si>
  <si>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</si>
  <si>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</si>
  <si>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7.中央调剂资金收入（省级专用）</t>
  </si>
  <si>
    <t xml:space="preserve">         8.中央调剂基金收入（中央专用)</t>
  </si>
  <si>
    <t>新邵县2026年社会保险基金支出预算总表</t>
  </si>
  <si>
    <t>表十八</t>
  </si>
  <si>
    <t xml:space="preserve">    其中:1.社会保险待遇支出</t>
  </si>
  <si>
    <t xml:space="preserve">         2.转移支出</t>
  </si>
  <si>
    <t xml:space="preserve">         3.其他支出</t>
  </si>
  <si>
    <t xml:space="preserve">         4.全国统筹调剂资金支出（中央专用）</t>
  </si>
  <si>
    <t xml:space="preserve">         5.省级统筹调剂资金支出（省级专用）</t>
  </si>
  <si>
    <t>2026年城乡居民基本养老保险基金收支预算表</t>
  </si>
  <si>
    <t>表十九</t>
  </si>
  <si>
    <t>2025年执行数</t>
  </si>
  <si>
    <t>2026年预算数</t>
  </si>
  <si>
    <t>一、个人缴费收入</t>
  </si>
  <si>
    <t>一、基础养老金支出</t>
  </si>
  <si>
    <t xml:space="preserve">  其中：居民个人缴费收入</t>
  </si>
  <si>
    <t>二、个人账户养老金支出</t>
  </si>
  <si>
    <t xml:space="preserve">        被征地农民缴费补贴收入</t>
  </si>
  <si>
    <t>三、丧葬补助金支出</t>
  </si>
  <si>
    <t xml:space="preserve">        退捕渔民缴费补贴收入</t>
  </si>
  <si>
    <t>四、转移支出</t>
  </si>
  <si>
    <t xml:space="preserve">        财政为缴费困难群体代缴收入</t>
  </si>
  <si>
    <t>五、其他支出</t>
  </si>
  <si>
    <t>二、财政补贴收入</t>
  </si>
  <si>
    <t>×</t>
  </si>
  <si>
    <t xml:space="preserve">    其中：财政对基础养老金的补贴</t>
  </si>
  <si>
    <t xml:space="preserve">          财政对个人缴费的补贴</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</si>
  <si>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</si>
  <si>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</si>
  <si>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</si>
  <si>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</si>
  <si>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</si>
  <si>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</si>
  <si>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</si>
  <si>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</si>
  <si>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</si>
  <si>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</si>
  <si>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</si>
  <si>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</si>
  <si>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</si>
  <si>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</si>
  <si>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</si>
  <si>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</si>
  <si>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t>总        计</t>
  </si>
  <si>
    <t>2026年机关事业单位基本养老保险基金收支预算表</t>
  </si>
  <si>
    <t>表二十</t>
  </si>
  <si>
    <t>一、基本养老保险费收入</t>
  </si>
  <si>
    <t>一、基本养老金支出</t>
  </si>
  <si>
    <t xml:space="preserve">    其中：当期征缴收入</t>
  </si>
  <si>
    <t>二、转移支出</t>
  </si>
  <si>
    <t>三、其他支出</t>
  </si>
  <si>
    <t xml:space="preserve">    其中：地方财政补贴</t>
  </si>
  <si>
    <t>三、利息收入</t>
  </si>
  <si>
    <t>四、转移收入</t>
  </si>
  <si>
    <t>五、其他收入</t>
  </si>
  <si>
    <t xml:space="preserve">    其中：滞纳金</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</si>
  <si>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</si>
  <si>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</si>
  <si>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</si>
  <si>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</si>
  <si>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</si>
  <si>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</si>
  <si>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</si>
  <si>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</si>
  <si>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</si>
  <si>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</si>
  <si>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</si>
  <si>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新邵县2026年国有资本经营预算收支表</t>
  </si>
  <si>
    <t>表二十一</t>
  </si>
  <si>
    <r>
      <rPr>
        <b/>
        <sz val="11"/>
        <rFont val="宋体"/>
        <charset val="134"/>
      </rPr>
      <t>项</t>
    </r>
    <r>
      <rPr>
        <b/>
        <sz val="11"/>
        <rFont val="Times New Roman"/>
        <charset val="134"/>
      </rPr>
      <t xml:space="preserve">        </t>
    </r>
    <r>
      <rPr>
        <b/>
        <sz val="11"/>
        <rFont val="宋体"/>
        <charset val="134"/>
      </rPr>
      <t>目</t>
    </r>
  </si>
  <si>
    <t>一、利润收入</t>
  </si>
  <si>
    <t>二、股利、股息收入</t>
  </si>
  <si>
    <t>三、产权转让收入</t>
  </si>
  <si>
    <t>四、清算收入</t>
  </si>
  <si>
    <t>五、其他国有资本经营预算收入</t>
  </si>
  <si>
    <t>本年收入合计</t>
  </si>
  <si>
    <t>国有资本经营预算转移支付收入</t>
  </si>
  <si>
    <t>上年结余收入</t>
  </si>
  <si>
    <r>
      <rPr>
        <sz val="11"/>
        <rFont val="宋体"/>
        <charset val="134"/>
      </rPr>
      <t>收</t>
    </r>
    <r>
      <rPr>
        <sz val="11"/>
        <rFont val="Times New Roman"/>
        <charset val="134"/>
      </rPr>
      <t xml:space="preserve"> </t>
    </r>
    <r>
      <rPr>
        <sz val="11"/>
        <rFont val="宋体"/>
        <charset val="134"/>
      </rPr>
      <t>入</t>
    </r>
    <r>
      <rPr>
        <sz val="11"/>
        <rFont val="Times New Roman"/>
        <charset val="134"/>
      </rPr>
      <t xml:space="preserve"> </t>
    </r>
    <r>
      <rPr>
        <sz val="11"/>
        <rFont val="宋体"/>
        <charset val="134"/>
      </rPr>
      <t>总</t>
    </r>
    <r>
      <rPr>
        <sz val="11"/>
        <rFont val="Times New Roman"/>
        <charset val="134"/>
      </rPr>
      <t xml:space="preserve"> </t>
    </r>
    <r>
      <rPr>
        <sz val="11"/>
        <rFont val="宋体"/>
        <charset val="134"/>
      </rPr>
      <t>计</t>
    </r>
  </si>
  <si>
    <t>新邵县2026年国有资本经营预算支出表</t>
  </si>
  <si>
    <t>表二十二</t>
  </si>
  <si>
    <t>一、解决历史遗留问题及改革成本支出</t>
  </si>
  <si>
    <t>二、国有企业资本金注入</t>
  </si>
  <si>
    <t>三、国有企业公益性补贴</t>
  </si>
  <si>
    <t>四、其他国有资本经营预算支出</t>
  </si>
  <si>
    <t>本年支出合计</t>
  </si>
  <si>
    <t>调出资金</t>
  </si>
  <si>
    <t>年终结余</t>
  </si>
  <si>
    <r>
      <rPr>
        <sz val="11"/>
        <rFont val="宋体"/>
        <charset val="134"/>
      </rPr>
      <t>支</t>
    </r>
    <r>
      <rPr>
        <sz val="11"/>
        <rFont val="Times New Roman"/>
        <charset val="134"/>
      </rPr>
      <t xml:space="preserve"> </t>
    </r>
    <r>
      <rPr>
        <sz val="11"/>
        <rFont val="宋体"/>
        <charset val="134"/>
      </rPr>
      <t>出</t>
    </r>
    <r>
      <rPr>
        <sz val="11"/>
        <rFont val="Times New Roman"/>
        <charset val="134"/>
      </rPr>
      <t xml:space="preserve"> </t>
    </r>
    <r>
      <rPr>
        <sz val="11"/>
        <rFont val="宋体"/>
        <charset val="134"/>
      </rPr>
      <t>总</t>
    </r>
    <r>
      <rPr>
        <sz val="11"/>
        <rFont val="Times New Roman"/>
        <charset val="134"/>
      </rPr>
      <t xml:space="preserve"> </t>
    </r>
    <r>
      <rPr>
        <sz val="11"/>
        <rFont val="宋体"/>
        <charset val="134"/>
      </rPr>
      <t>计</t>
    </r>
  </si>
  <si>
    <t>新邵县2026年本级国有资本经营预算支出表</t>
  </si>
  <si>
    <t>表二十三</t>
  </si>
  <si>
    <r>
      <rPr>
        <b/>
        <sz val="11"/>
        <rFont val="宋体"/>
        <charset val="134"/>
      </rPr>
      <t>支</t>
    </r>
    <r>
      <rPr>
        <b/>
        <sz val="11"/>
        <rFont val="Times New Roman"/>
        <charset val="134"/>
      </rPr>
      <t xml:space="preserve">          </t>
    </r>
    <r>
      <rPr>
        <b/>
        <sz val="11"/>
        <rFont val="宋体"/>
        <charset val="134"/>
      </rPr>
      <t>出</t>
    </r>
  </si>
  <si>
    <t>新邵县2026年对下安排转移支付的应当公开国有资本经营预算转移支付表</t>
  </si>
  <si>
    <t>表二十四</t>
  </si>
  <si>
    <r>
      <rPr>
        <sz val="10"/>
        <rFont val="宋体"/>
        <charset val="134"/>
      </rPr>
      <t>单位：万元</t>
    </r>
  </si>
  <si>
    <r>
      <rPr>
        <sz val="10"/>
        <rFont val="宋体"/>
        <charset val="134"/>
      </rPr>
      <t>支</t>
    </r>
    <r>
      <rPr>
        <sz val="10"/>
        <rFont val="Times New Roman"/>
        <charset val="134"/>
      </rPr>
      <t xml:space="preserve">  </t>
    </r>
    <r>
      <rPr>
        <sz val="10"/>
        <rFont val="宋体"/>
        <charset val="134"/>
      </rPr>
      <t>出</t>
    </r>
  </si>
  <si>
    <r>
      <rPr>
        <sz val="10"/>
        <rFont val="宋体"/>
        <charset val="134"/>
      </rPr>
      <t>金额</t>
    </r>
  </si>
  <si>
    <t xml:space="preserve">     公益性设施投资支出</t>
  </si>
  <si>
    <t xml:space="preserve">     支持科技进步支出</t>
  </si>
  <si>
    <t>三、国有企业政策性补贴</t>
  </si>
  <si>
    <t>四、金融国有资本经营预算支出</t>
  </si>
  <si>
    <t>五、其他国有资本经营预算支出</t>
  </si>
  <si>
    <r>
      <rPr>
        <sz val="10"/>
        <rFont val="宋体"/>
        <charset val="134"/>
      </rPr>
      <t>本年支出合计</t>
    </r>
  </si>
  <si>
    <r>
      <rPr>
        <sz val="10"/>
        <rFont val="Times New Roman"/>
        <charset val="134"/>
      </rPr>
      <t xml:space="preserve">    </t>
    </r>
    <r>
      <rPr>
        <sz val="10"/>
        <rFont val="宋体"/>
        <charset val="134"/>
      </rPr>
      <t>调出资金</t>
    </r>
  </si>
  <si>
    <r>
      <rPr>
        <b/>
        <sz val="10"/>
        <rFont val="宋体"/>
        <charset val="134"/>
      </rPr>
      <t>支出总计</t>
    </r>
  </si>
  <si>
    <t>注：我县无对下安排转移支付的应当公开国有资本经营预算转移支付，故本表为空表</t>
  </si>
  <si>
    <r>
      <rPr>
        <b/>
        <sz val="16"/>
        <rFont val="Times New Roman"/>
        <charset val="134"/>
      </rPr>
      <t>2026</t>
    </r>
    <r>
      <rPr>
        <b/>
        <sz val="16"/>
        <rFont val="宋体"/>
        <charset val="134"/>
      </rPr>
      <t>年“三公”经费预算表</t>
    </r>
  </si>
  <si>
    <t>表二十五</t>
  </si>
  <si>
    <r>
      <rPr>
        <sz val="14"/>
        <rFont val="Times New Roman"/>
        <charset val="134"/>
      </rPr>
      <t>2026</t>
    </r>
    <r>
      <rPr>
        <sz val="14"/>
        <rFont val="宋体"/>
        <charset val="134"/>
      </rPr>
      <t>年</t>
    </r>
    <r>
      <rPr>
        <sz val="14"/>
        <rFont val="Times New Roman"/>
        <charset val="134"/>
      </rPr>
      <t>“</t>
    </r>
    <r>
      <rPr>
        <sz val="14"/>
        <rFont val="宋体"/>
        <charset val="134"/>
      </rPr>
      <t>三公</t>
    </r>
    <r>
      <rPr>
        <sz val="14"/>
        <rFont val="Times New Roman"/>
        <charset val="134"/>
      </rPr>
      <t>”</t>
    </r>
    <r>
      <rPr>
        <sz val="14"/>
        <rFont val="宋体"/>
        <charset val="134"/>
      </rPr>
      <t>预计数</t>
    </r>
  </si>
  <si>
    <t>“三公”经费合计      （全口径）</t>
  </si>
  <si>
    <t>因公出国（境）费（全口径）</t>
  </si>
  <si>
    <t>公务用车购置费 （全口径）</t>
  </si>
  <si>
    <t>公务用车运行费 （全口径）</t>
  </si>
  <si>
    <t>公务接待费（全口径）</t>
  </si>
  <si>
    <r>
      <rPr>
        <sz val="14"/>
        <color theme="1"/>
        <rFont val="宋体"/>
        <charset val="134"/>
      </rPr>
      <t>新邵县</t>
    </r>
  </si>
  <si>
    <t>新邵县2026年新增一般债券使用安排表</t>
  </si>
  <si>
    <t>表二十六</t>
  </si>
  <si>
    <t>项目名称</t>
  </si>
  <si>
    <t>安排金额（万元）</t>
  </si>
  <si>
    <t>农村公路养护工程</t>
  </si>
  <si>
    <t>新邵县龙山河流域高锑废水收集处理项目</t>
  </si>
  <si>
    <t>新邵县酿溪镇第五完全小学建设项目</t>
  </si>
  <si>
    <t>新邵国家气象观测站建设项目</t>
  </si>
  <si>
    <t>湖南省新邵县第三中学运动场建设项目</t>
  </si>
  <si>
    <t>G207新邵县绕城公路工程（含沙湾大桥）</t>
  </si>
  <si>
    <t>城市基础设施建设项目</t>
  </si>
  <si>
    <t>建设路（和谐路）建设项目</t>
  </si>
  <si>
    <t>新邵县资滨湾小区挡土墙抢险工程</t>
  </si>
  <si>
    <t>新邵县2026年新增专项债券限额使用安排表</t>
  </si>
  <si>
    <t>表二十七</t>
  </si>
  <si>
    <t>债券金额</t>
  </si>
  <si>
    <t>邵阳北站公铁联运冷链物流园及配套基础设施项目</t>
  </si>
  <si>
    <t>新邵经开区科创园及基础配套设施建设项目</t>
  </si>
  <si>
    <t xml:space="preserve"> 新邵县城乡客运一体化项目</t>
  </si>
  <si>
    <t>新邵县机关第二幼儿园新建项目</t>
  </si>
  <si>
    <t>新邵经开区智能停车和智能充电桩建设项目</t>
  </si>
  <si>
    <t>新邵县白水洞旅游区基础设施建设项目</t>
  </si>
  <si>
    <t>借新还旧-债权融资计划-农综1000万+白水洞800万+临江1550+大成粮油100</t>
  </si>
  <si>
    <t>邵阳市水利水电建设有限公司（涟水坪上镇河段治理工程款）</t>
  </si>
  <si>
    <t>新邵县雀塘镇棠梓山完全小学综合楼维修款</t>
  </si>
  <si>
    <t>新邵二中周转房及食堂改造工程</t>
  </si>
  <si>
    <t>新航中学教学楼顶楼防漏</t>
  </si>
  <si>
    <t>卲水新邵段流域环境综合整治及生态修复工程</t>
  </si>
  <si>
    <t>新邵县中央农田水利项目</t>
  </si>
  <si>
    <t>迎光乡中心小学大门与围墙维修及排水沟新建工程</t>
  </si>
  <si>
    <t>大新完全小学教学楼改造工程</t>
  </si>
  <si>
    <t>新邵县立新水闸除险加固工程工程款</t>
  </si>
  <si>
    <t>棠溪河河道挡土墙工程高桥至龙胜段</t>
  </si>
  <si>
    <t>2022年高标准农田建设（永州市创新建筑有限责任公司）</t>
  </si>
  <si>
    <t>雀塘镇中心幼儿园校门、盥洗室及排污管道改造工程，饮水工程</t>
  </si>
  <si>
    <t>新邵县巨口铺镇中心幼儿园附属工程项目</t>
  </si>
  <si>
    <t>岱水桥学校教师公寓楼等外墙防盗窗补做</t>
  </si>
  <si>
    <t>新邵县白水洞供水工程建设项目</t>
  </si>
  <si>
    <t>潭府乡车寺学校教学楼改造（潭府乡中学室外附属改造工程）</t>
  </si>
  <si>
    <t>房屋修缮（新邵县迎光乡莲塘完全小学厕所及教学楼改造项目）</t>
  </si>
  <si>
    <t>新邵县迎光乡集中完小厕所及教学楼改造项目</t>
  </si>
  <si>
    <t>太芝庙镇X003线回龙桥危桥改造工程</t>
  </si>
  <si>
    <t>新邵县第五中学特立教学楼建设项目</t>
  </si>
  <si>
    <t>巨口铺镇中心幼儿园教学楼</t>
  </si>
  <si>
    <t>新邵县邵怀历史遗留矿山生态修复示范性工程项目2023年工程款（酿溪坪上、新田铺、雀塘片区）</t>
  </si>
  <si>
    <t>岱水桥学校运动场建设公路涵洞改建</t>
  </si>
  <si>
    <t>工农桥危桥改造工程</t>
  </si>
  <si>
    <t>酿溪汤仁学校教学楼及厕所改造工程</t>
  </si>
  <si>
    <t>2022年高标准农田建设（湖南省欣宏建设工程有限公司）</t>
  </si>
  <si>
    <t>新邵县邵怀历史遗留矿山生态修复示范性工程项目2023年工程款（龙溪铺片区）</t>
  </si>
  <si>
    <t>大东完全小学围墙改造、水沟新建工程</t>
  </si>
  <si>
    <t>陈家坊镇中学男生宿舍柜子、储藏室、土钉喷锚工程</t>
  </si>
  <si>
    <t>新邵县农村环境综合整治整县推进项目(第二标段)工程</t>
  </si>
  <si>
    <t>新邵县梅子坝水库供水工程</t>
  </si>
  <si>
    <t>S334新邵县张家冲至罗桥公路改建工程</t>
  </si>
  <si>
    <t>新邵县尧虞塘水库除险加固</t>
  </si>
  <si>
    <t>临时教室工程</t>
  </si>
  <si>
    <t>新邵县C037赤水学校-清溪公路K11+000-K35+084路面维修工程</t>
  </si>
  <si>
    <t>新邵县农村环境综合整治整县推进项目(第一标段)工程</t>
  </si>
  <si>
    <t>新邵县环境卫生服务中心中转站压缩车间扩改建工程项目</t>
  </si>
  <si>
    <t>官冲社区五、六组道路改造及照明工程</t>
  </si>
  <si>
    <t>新阳社区一、三组道路改造及亮化工程</t>
  </si>
  <si>
    <t>新邵县太芝庙镇Y009线上童桥危桥改造工程</t>
  </si>
  <si>
    <t>2023年高标准农田建设（湖南中民项目管理有限公司 ）</t>
  </si>
  <si>
    <t>新邵县太芝庙C156线庙边新桥危桥改造工程</t>
  </si>
  <si>
    <t>新邵县潭府乡中心小学运动场改扩建项目</t>
  </si>
  <si>
    <t>新邵县塘口至白水洞旅游专线公路建设项目</t>
  </si>
  <si>
    <t>湖南省新邵县石马江二期治理工程工程款</t>
  </si>
  <si>
    <t>无障碍改造项目款</t>
  </si>
  <si>
    <t>邵阳市水利水电建设有限公司（建新水闸除险加固工程）</t>
  </si>
  <si>
    <t>龙溪铺镇 C317线踏水桥危桥改造工程</t>
  </si>
  <si>
    <t>新邵县农村环境综合整治整县推进30个重点村整治工程第四、五、八片区项目</t>
  </si>
  <si>
    <t>新建化粪便、池及维修改造工程（新邵县迎光乡中学新建化粪池及维修改造工程）</t>
  </si>
  <si>
    <t>太芝庙镇中学第二教学楼附属及多功能报告厅装修工程</t>
  </si>
  <si>
    <t>新邵县小塘镇X039线渡头桥危桥改造工程</t>
  </si>
  <si>
    <t>新邵县迎光乡江边小学新建厕所项目</t>
  </si>
  <si>
    <t>大坪柏树社区正东路延伸段道路工程</t>
  </si>
  <si>
    <t>教学楼维修及室外附属改造</t>
  </si>
  <si>
    <t>陈家坊镇中心小学老教学楼一、二栋维修改造工程，新征地建围挡、临时道路修建及板房搭建工程，地下通道补充工程</t>
  </si>
  <si>
    <t>中铁十一局集团有限公司（新邵县伍家冲水库除险加固工程）</t>
  </si>
  <si>
    <t>新邵县农村环境综合整治整县推进30个重点村整治工程第六、七片区项目</t>
  </si>
  <si>
    <t>S232新邵县太芝庙至雀塘公路建设</t>
  </si>
  <si>
    <t>2021年高标准农田建设（湖南世新建筑工程有限公司）</t>
  </si>
  <si>
    <t>2022年高标准农田建设（湖南省金尚工程建设有限公司）</t>
  </si>
  <si>
    <t>中心小学厕所改造工程</t>
  </si>
  <si>
    <t>潭府乡中学运动场改造工程</t>
  </si>
  <si>
    <t>2022年高标准农田建设（湖南郴州众鹏建筑工程有限公司）</t>
  </si>
  <si>
    <t>新邵县迎光乡Y018线黄岩桥危桥改造工程</t>
  </si>
  <si>
    <t>酿溪镇第四完全小学新建项目</t>
  </si>
  <si>
    <t>2021年高标准农田建设（2021年高标准农田建设8标段）</t>
  </si>
  <si>
    <t>汪家冲小学厕所、综合楼改造</t>
  </si>
  <si>
    <t>湖南省石马江新邵县治理工程工程款</t>
  </si>
  <si>
    <t>雀塘镇中学新建门卫室、大门及室外附属工程</t>
  </si>
  <si>
    <t>新邵县酿溪镇第一完全小学屋面防水、办公楼改造、食堂阳光雨棚、第一幼儿园改造工程</t>
  </si>
  <si>
    <t>团结小学教学楼、围墙及操场维修改造工程</t>
  </si>
  <si>
    <t>雀小屋面改造工程</t>
  </si>
  <si>
    <t>2023年高标准农田建设（湖南邵州建设工程有限公司）</t>
  </si>
  <si>
    <t>蒋家排小学厕所改造工程</t>
  </si>
  <si>
    <t>体艺中心</t>
  </si>
  <si>
    <t>新邵县第三中学女生宿舍及厕所改造工程</t>
  </si>
  <si>
    <t>新邵县小塘镇初级中学围墙、挡土墙及门卫室新建工程</t>
  </si>
  <si>
    <t>寸石镇中心幼儿园室外活动场及教学楼屋顶防水改造</t>
  </si>
  <si>
    <t>资水新邵县筱溪电站库区大新段岸坡防护工程（二期）</t>
  </si>
  <si>
    <t>迎光中学学校屋面改造及新建水塔工程</t>
  </si>
  <si>
    <t>长滩社区五、六、七安置小区道路</t>
  </si>
  <si>
    <t>新邵县酿溪镇思源学校厕所改造及零星维修工程</t>
  </si>
  <si>
    <t>五星中学学生宿舍综合楼改造工程</t>
  </si>
  <si>
    <t>柳湘小学围墙维修、厕所改造</t>
  </si>
  <si>
    <t>迎光乡中学综合楼滑坡挡土墙及土方工程</t>
  </si>
  <si>
    <t>巨口铺镇芙蓉学校围墙、运动场主席台新建工程</t>
  </si>
  <si>
    <t>新邵一中徐特立教学楼</t>
  </si>
  <si>
    <t>车峙村至下潭村公路工程</t>
  </si>
  <si>
    <t>新邵县农村环境综合整治整县推进30个重点村整治工程第一、二片区项目</t>
  </si>
  <si>
    <t>幸福花园家属区老旧小区改造</t>
  </si>
  <si>
    <t>新邵县大新镇Y063线（清溪滩-板子山段）路面维修工程</t>
  </si>
  <si>
    <t>新邵县农村环境综合整治整县推进坪上镇简易生活垃圾处理场封场处理工程</t>
  </si>
  <si>
    <t>资水江溪、三溪河段治理工程款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</si>
</sst>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
    <numFmt numFmtId="178" formatCode="#,##0.00_ "/>
    <numFmt numFmtId="179" formatCode="0_);[Red]\(0\)"/>
    <numFmt numFmtId="180" formatCode="0.00_);[Red]\(0.00\)"/>
    <numFmt numFmtId="181" formatCode="#,##0_);[Red]\(#,##0\)"/>
    <numFmt numFmtId="182" formatCode="#,##0.00_ ;\-#,##0.00"/>
    <numFmt numFmtId="183" formatCode="0.0"/>
    <numFmt numFmtId="184" formatCode="0.0000_ "/>
    <numFmt numFmtId="185" formatCode="0_ "/>
  </numFmts>
  <fonts count="85">
    <font>
      <sz val="12"/>
      <name val="宋体"/>
      <charset val="134"/>
    </font>
    <font>
      <b/>
      <sz val="16"/>
      <name val="宋体"/>
      <charset val="134"/>
    </font>
    <font>
      <sz val="11"/>
      <name val="宋体"/>
      <charset val="134"/>
    </font>
    <font>
      <b/>
      <sz val="20"/>
      <name val="宋体"/>
      <charset val="134"/>
    </font>
    <font>
      <sz val="11"/>
      <color indexed="61"/>
      <name val="Arial"/>
      <charset val="134"/>
    </font>
    <font>
      <sz val="11"/>
      <color indexed="61"/>
      <name val="宋体"/>
      <charset val="134"/>
    </font>
    <font>
      <sz val="11"/>
      <color rgb="FF000000"/>
      <name val="宋体"/>
      <charset val="134"/>
    </font>
    <font>
      <sz val="11"/>
      <name val="Arial"/>
      <charset val="134"/>
    </font>
    <font>
      <sz val="11"/>
      <color theme="1"/>
      <name val="宋体"/>
      <charset val="134"/>
      <scheme val="major"/>
    </font>
    <font>
      <sz val="11"/>
      <color rgb="FF000000"/>
      <name val="Arial"/>
      <charset val="134"/>
    </font>
    <font>
      <b/>
      <sz val="18"/>
      <name val="宋体"/>
      <charset val="134"/>
    </font>
    <font>
      <b/>
      <sz val="14"/>
      <name val="宋体"/>
      <charset val="134"/>
    </font>
    <font>
      <sz val="14"/>
      <color rgb="FF000000"/>
      <name val="仿宋"/>
      <charset val="134"/>
    </font>
    <font>
      <b/>
      <sz val="16"/>
      <name val="Times New Roman"/>
      <charset val="134"/>
    </font>
    <font>
      <sz val="9"/>
      <name val="宋体"/>
      <charset val="134"/>
    </font>
    <font>
      <sz val="9"/>
      <name val="Times New Roman"/>
      <charset val="134"/>
    </font>
    <font>
      <sz val="14"/>
      <name val="宋体"/>
      <charset val="134"/>
    </font>
    <font>
      <sz val="14"/>
      <color indexed="8"/>
      <name val="宋体"/>
      <charset val="134"/>
    </font>
    <font>
      <sz val="14"/>
      <name val="Times New Roman"/>
      <charset val="134"/>
    </font>
    <font>
      <sz val="14"/>
      <color theme="1"/>
      <name val="Times New Roman"/>
      <charset val="134"/>
    </font>
    <font>
      <sz val="11"/>
      <color theme="1"/>
      <name val="宋体"/>
      <charset val="134"/>
      <scheme val="minor"/>
    </font>
    <font>
      <sz val="10"/>
      <name val="Times New Roman"/>
      <charset val="134"/>
    </font>
    <font>
      <sz val="10"/>
      <name val="宋体"/>
      <charset val="134"/>
    </font>
    <font>
      <b/>
      <sz val="10"/>
      <name val="Times New Roman"/>
      <charset val="134"/>
    </font>
    <font>
      <b/>
      <sz val="16"/>
      <name val="黑体"/>
      <charset val="134"/>
    </font>
    <font>
      <b/>
      <sz val="11"/>
      <name val="宋体"/>
      <charset val="134"/>
    </font>
    <font>
      <b/>
      <sz val="16"/>
      <color rgb="FF000000"/>
      <name val="黑体"/>
      <charset val="134"/>
    </font>
    <font>
      <sz val="12"/>
      <color rgb="FF000000"/>
      <name val="宋体"/>
      <charset val="134"/>
    </font>
    <font>
      <b/>
      <sz val="12"/>
      <color rgb="FF000000"/>
      <name val="宋体"/>
      <charset val="134"/>
    </font>
    <font>
      <b/>
      <sz val="11"/>
      <color rgb="FF000000"/>
      <name val="宋体"/>
      <charset val="134"/>
    </font>
    <font>
      <sz val="10"/>
      <color rgb="FF000000"/>
      <name val="宋体"/>
      <charset val="134"/>
    </font>
    <font>
      <sz val="12"/>
      <color rgb="FF000000"/>
      <name val="Arial Narrow"/>
      <charset val="134"/>
    </font>
    <font>
      <sz val="16"/>
      <color theme="1"/>
      <name val="宋体"/>
      <charset val="134"/>
      <scheme val="minor"/>
    </font>
    <font>
      <b/>
      <sz val="12"/>
      <name val="宋体"/>
      <charset val="134"/>
    </font>
    <font>
      <sz val="11"/>
      <name val="Times New Roman"/>
      <charset val="134"/>
    </font>
    <font>
      <sz val="12"/>
      <name val="黑体"/>
      <charset val="134"/>
    </font>
    <font>
      <b/>
      <sz val="18"/>
      <color theme="1"/>
      <name val="宋体"/>
      <charset val="134"/>
      <scheme val="minor"/>
    </font>
    <font>
      <sz val="14"/>
      <color theme="1"/>
      <name val="宋体"/>
      <charset val="134"/>
      <scheme val="minor"/>
    </font>
    <font>
      <b/>
      <sz val="16"/>
      <name val="方正小标宋_GBK"/>
      <charset val="134"/>
    </font>
    <font>
      <sz val="12"/>
      <color rgb="FFFF0000"/>
      <name val="宋体"/>
      <charset val="134"/>
    </font>
    <font>
      <b/>
      <sz val="20"/>
      <name val="黑体"/>
      <charset val="134"/>
    </font>
    <font>
      <b/>
      <sz val="10"/>
      <name val="黑体"/>
      <charset val="134"/>
    </font>
    <font>
      <sz val="11"/>
      <name val="黑体"/>
      <charset val="134"/>
    </font>
    <font>
      <b/>
      <sz val="11"/>
      <name val="黑体"/>
      <charset val="134"/>
    </font>
    <font>
      <b/>
      <sz val="9"/>
      <name val="宋体"/>
      <charset val="134"/>
    </font>
    <font>
      <b/>
      <sz val="10"/>
      <name val="宋体"/>
      <charset val="134"/>
    </font>
    <font>
      <b/>
      <sz val="16"/>
      <name val="SimSun"/>
      <charset val="134"/>
    </font>
    <font>
      <b/>
      <sz val="11"/>
      <name val="SimSun"/>
      <charset val="134"/>
    </font>
    <font>
      <b/>
      <sz val="10"/>
      <name val="SimSun"/>
      <charset val="134"/>
    </font>
    <font>
      <sz val="10"/>
      <name val="SimSun"/>
      <charset val="134"/>
    </font>
    <font>
      <sz val="12"/>
      <name val="Times New Roman"/>
      <charset val="134"/>
    </font>
    <font>
      <b/>
      <sz val="10"/>
      <color rgb="FF000000"/>
      <name val="宋体"/>
      <charset val="134"/>
    </font>
    <font>
      <b/>
      <sz val="19"/>
      <name val="SimSun"/>
      <charset val="134"/>
    </font>
    <font>
      <sz val="11"/>
      <name val="SimSun"/>
      <charset val="134"/>
    </font>
    <font>
      <sz val="9"/>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name val="Arial"/>
      <charset val="134"/>
    </font>
    <font>
      <b/>
      <sz val="18"/>
      <color rgb="FF1F497D"/>
      <name val="宋体"/>
      <charset val="134"/>
    </font>
    <font>
      <sz val="11"/>
      <color indexed="8"/>
      <name val="宋体"/>
      <charset val="1"/>
      <scheme val="minor"/>
    </font>
    <font>
      <sz val="11"/>
      <color indexed="17"/>
      <name val="宋体"/>
      <charset val="134"/>
    </font>
    <font>
      <sz val="14"/>
      <color theme="1"/>
      <name val="宋体"/>
      <charset val="134"/>
    </font>
    <font>
      <b/>
      <sz val="12"/>
      <name val="Times New Roman"/>
      <charset val="134"/>
    </font>
    <font>
      <b/>
      <sz val="20"/>
      <name val="Times New Roman"/>
      <charset val="134"/>
    </font>
    <font>
      <b/>
      <sz val="11"/>
      <name val="Times New Roman"/>
      <charset val="134"/>
    </font>
    <font>
      <sz val="9"/>
      <name val="宋体"/>
      <charset val="134"/>
    </font>
    <font>
      <b/>
      <sz val="9"/>
      <name val="宋体"/>
      <charset val="134"/>
    </font>
  </fonts>
  <fills count="39">
    <fill>
      <patternFill patternType="none"/>
    </fill>
    <fill>
      <patternFill patternType="gray125"/>
    </fill>
    <fill>
      <patternFill patternType="solid">
        <fgColor theme="0"/>
        <bgColor indexed="64"/>
      </patternFill>
    </fill>
    <fill>
      <patternFill patternType="solid">
        <fgColor rgb="FFF0F0F0"/>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auto="1"/>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auto="1"/>
      </top>
      <bottom style="thin">
        <color auto="1"/>
      </bottom>
      <diagonal/>
    </border>
    <border>
      <left/>
      <right/>
      <top style="thin">
        <color auto="1"/>
      </top>
      <bottom style="thin">
        <color auto="1"/>
      </bottom>
      <diagonal/>
    </border>
    <border>
      <left style="thin">
        <color rgb="FF000000"/>
      </left>
      <right/>
      <top style="thin">
        <color auto="1"/>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auto="1"/>
      </bottom>
      <diagonal/>
    </border>
    <border>
      <left/>
      <right/>
      <top style="thin">
        <color auto="1"/>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5">
    <xf numFmtId="0" fontId="0" fillId="0" borderId="0" applyProtection="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0" fillId="7" borderId="32"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33" applyNumberFormat="0" applyFill="0" applyAlignment="0" applyProtection="0">
      <alignment vertical="center"/>
    </xf>
    <xf numFmtId="0" fontId="61" fillId="0" borderId="33" applyNumberFormat="0" applyFill="0" applyAlignment="0" applyProtection="0">
      <alignment vertical="center"/>
    </xf>
    <xf numFmtId="0" fontId="62" fillId="0" borderId="34" applyNumberFormat="0" applyFill="0" applyAlignment="0" applyProtection="0">
      <alignment vertical="center"/>
    </xf>
    <xf numFmtId="0" fontId="62" fillId="0" borderId="0" applyNumberFormat="0" applyFill="0" applyBorder="0" applyAlignment="0" applyProtection="0">
      <alignment vertical="center"/>
    </xf>
    <xf numFmtId="0" fontId="63" fillId="8" borderId="35" applyNumberFormat="0" applyAlignment="0" applyProtection="0">
      <alignment vertical="center"/>
    </xf>
    <xf numFmtId="0" fontId="64" fillId="9" borderId="36" applyNumberFormat="0" applyAlignment="0" applyProtection="0">
      <alignment vertical="center"/>
    </xf>
    <xf numFmtId="0" fontId="65" fillId="9" borderId="35" applyNumberFormat="0" applyAlignment="0" applyProtection="0">
      <alignment vertical="center"/>
    </xf>
    <xf numFmtId="0" fontId="66" fillId="10" borderId="37" applyNumberFormat="0" applyAlignment="0" applyProtection="0">
      <alignment vertical="center"/>
    </xf>
    <xf numFmtId="0" fontId="67" fillId="0" borderId="38" applyNumberFormat="0" applyFill="0" applyAlignment="0" applyProtection="0">
      <alignment vertical="center"/>
    </xf>
    <xf numFmtId="0" fontId="68" fillId="0" borderId="39" applyNumberFormat="0" applyFill="0" applyAlignment="0" applyProtection="0">
      <alignment vertical="center"/>
    </xf>
    <xf numFmtId="0" fontId="69" fillId="11" borderId="0" applyNumberFormat="0" applyBorder="0" applyAlignment="0" applyProtection="0">
      <alignment vertical="center"/>
    </xf>
    <xf numFmtId="0" fontId="70" fillId="12" borderId="0" applyNumberFormat="0" applyBorder="0" applyAlignment="0" applyProtection="0">
      <alignment vertical="center"/>
    </xf>
    <xf numFmtId="0" fontId="71" fillId="13" borderId="0" applyNumberFormat="0" applyBorder="0" applyAlignment="0" applyProtection="0">
      <alignment vertical="center"/>
    </xf>
    <xf numFmtId="0" fontId="72" fillId="14" borderId="0" applyNumberFormat="0" applyBorder="0" applyAlignment="0" applyProtection="0">
      <alignment vertical="center"/>
    </xf>
    <xf numFmtId="0" fontId="73" fillId="15" borderId="0" applyNumberFormat="0" applyBorder="0" applyAlignment="0" applyProtection="0">
      <alignment vertical="center"/>
    </xf>
    <xf numFmtId="0" fontId="73" fillId="16" borderId="0" applyNumberFormat="0" applyBorder="0" applyAlignment="0" applyProtection="0">
      <alignment vertical="center"/>
    </xf>
    <xf numFmtId="0" fontId="72" fillId="17" borderId="0" applyNumberFormat="0" applyBorder="0" applyAlignment="0" applyProtection="0">
      <alignment vertical="center"/>
    </xf>
    <xf numFmtId="0" fontId="72" fillId="18" borderId="0" applyNumberFormat="0" applyBorder="0" applyAlignment="0" applyProtection="0">
      <alignment vertical="center"/>
    </xf>
    <xf numFmtId="0" fontId="73" fillId="19" borderId="0" applyNumberFormat="0" applyBorder="0" applyAlignment="0" applyProtection="0">
      <alignment vertical="center"/>
    </xf>
    <xf numFmtId="0" fontId="73" fillId="20" borderId="0" applyNumberFormat="0" applyBorder="0" applyAlignment="0" applyProtection="0">
      <alignment vertical="center"/>
    </xf>
    <xf numFmtId="0" fontId="72" fillId="21" borderId="0" applyNumberFormat="0" applyBorder="0" applyAlignment="0" applyProtection="0">
      <alignment vertical="center"/>
    </xf>
    <xf numFmtId="0" fontId="72" fillId="22" borderId="0" applyNumberFormat="0" applyBorder="0" applyAlignment="0" applyProtection="0">
      <alignment vertical="center"/>
    </xf>
    <xf numFmtId="0" fontId="73" fillId="23" borderId="0" applyNumberFormat="0" applyBorder="0" applyAlignment="0" applyProtection="0">
      <alignment vertical="center"/>
    </xf>
    <xf numFmtId="0" fontId="73" fillId="24" borderId="0" applyNumberFormat="0" applyBorder="0" applyAlignment="0" applyProtection="0">
      <alignment vertical="center"/>
    </xf>
    <xf numFmtId="0" fontId="72" fillId="25" borderId="0" applyNumberFormat="0" applyBorder="0" applyAlignment="0" applyProtection="0">
      <alignment vertical="center"/>
    </xf>
    <xf numFmtId="0" fontId="72" fillId="26" borderId="0" applyNumberFormat="0" applyBorder="0" applyAlignment="0" applyProtection="0">
      <alignment vertical="center"/>
    </xf>
    <xf numFmtId="0" fontId="73" fillId="27" borderId="0" applyNumberFormat="0" applyBorder="0" applyAlignment="0" applyProtection="0">
      <alignment vertical="center"/>
    </xf>
    <xf numFmtId="0" fontId="73" fillId="28" borderId="0" applyNumberFormat="0" applyBorder="0" applyAlignment="0" applyProtection="0">
      <alignment vertical="center"/>
    </xf>
    <xf numFmtId="0" fontId="72" fillId="29" borderId="0" applyNumberFormat="0" applyBorder="0" applyAlignment="0" applyProtection="0">
      <alignment vertical="center"/>
    </xf>
    <xf numFmtId="0" fontId="72" fillId="30" borderId="0" applyNumberFormat="0" applyBorder="0" applyAlignment="0" applyProtection="0">
      <alignment vertical="center"/>
    </xf>
    <xf numFmtId="0" fontId="73" fillId="31" borderId="0" applyNumberFormat="0" applyBorder="0" applyAlignment="0" applyProtection="0">
      <alignment vertical="center"/>
    </xf>
    <xf numFmtId="0" fontId="73" fillId="32" borderId="0" applyNumberFormat="0" applyBorder="0" applyAlignment="0" applyProtection="0">
      <alignment vertical="center"/>
    </xf>
    <xf numFmtId="0" fontId="72" fillId="33" borderId="0" applyNumberFormat="0" applyBorder="0" applyAlignment="0" applyProtection="0">
      <alignment vertical="center"/>
    </xf>
    <xf numFmtId="0" fontId="72" fillId="34" borderId="0" applyNumberFormat="0" applyBorder="0" applyAlignment="0" applyProtection="0">
      <alignment vertical="center"/>
    </xf>
    <xf numFmtId="0" fontId="73" fillId="35" borderId="0" applyNumberFormat="0" applyBorder="0" applyAlignment="0" applyProtection="0">
      <alignment vertical="center"/>
    </xf>
    <xf numFmtId="0" fontId="73" fillId="36" borderId="0" applyNumberFormat="0" applyBorder="0" applyAlignment="0" applyProtection="0">
      <alignment vertical="center"/>
    </xf>
    <xf numFmtId="0" fontId="72"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74" fillId="0" borderId="0">
      <alignment vertical="center"/>
    </xf>
    <xf numFmtId="0" fontId="20" fillId="0" borderId="0"/>
    <xf numFmtId="43" fontId="75" fillId="0" borderId="0" applyProtection="0">
      <alignment vertical="center"/>
    </xf>
    <xf numFmtId="0" fontId="0" fillId="0" borderId="0"/>
    <xf numFmtId="0" fontId="6" fillId="7" borderId="0" applyProtection="0">
      <alignment vertical="center"/>
    </xf>
    <xf numFmtId="0" fontId="0" fillId="0" borderId="0">
      <alignment vertical="center"/>
    </xf>
    <xf numFmtId="0" fontId="0" fillId="0" borderId="0">
      <alignment vertical="center"/>
    </xf>
    <xf numFmtId="0" fontId="74" fillId="0" borderId="0">
      <alignment vertical="center"/>
    </xf>
    <xf numFmtId="0" fontId="0" fillId="0" borderId="0">
      <alignment vertical="center"/>
    </xf>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6"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74" fillId="0" borderId="0">
      <alignment vertical="center"/>
    </xf>
    <xf numFmtId="0" fontId="0" fillId="0" borderId="0">
      <alignment vertical="center"/>
    </xf>
    <xf numFmtId="0" fontId="20" fillId="0" borderId="0">
      <alignment vertical="center"/>
    </xf>
    <xf numFmtId="0" fontId="74" fillId="0" borderId="0">
      <alignment vertical="center"/>
    </xf>
    <xf numFmtId="0" fontId="0" fillId="0" borderId="0">
      <alignment vertical="center"/>
    </xf>
    <xf numFmtId="0" fontId="74" fillId="0" borderId="0">
      <alignment vertical="center"/>
    </xf>
    <xf numFmtId="0" fontId="74"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20" fillId="0" borderId="0">
      <alignment vertical="center"/>
    </xf>
    <xf numFmtId="0" fontId="20" fillId="0" borderId="0">
      <alignment vertical="center"/>
    </xf>
    <xf numFmtId="0" fontId="2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20" fillId="0" borderId="0">
      <alignment vertical="center"/>
    </xf>
    <xf numFmtId="0" fontId="0" fillId="0" borderId="0"/>
    <xf numFmtId="0" fontId="77" fillId="0" borderId="0">
      <alignment vertical="center"/>
    </xf>
    <xf numFmtId="0" fontId="75" fillId="0" borderId="0"/>
    <xf numFmtId="0" fontId="0" fillId="0" borderId="0">
      <alignment vertical="center"/>
    </xf>
    <xf numFmtId="0" fontId="74" fillId="0" borderId="0">
      <alignment vertical="center"/>
    </xf>
    <xf numFmtId="0" fontId="0" fillId="0" borderId="0"/>
    <xf numFmtId="0" fontId="0" fillId="0" borderId="0"/>
    <xf numFmtId="0" fontId="0" fillId="0" borderId="0">
      <alignment vertical="center"/>
    </xf>
    <xf numFmtId="0" fontId="0" fillId="0" borderId="0"/>
    <xf numFmtId="0" fontId="22" fillId="0" borderId="0"/>
    <xf numFmtId="0" fontId="20" fillId="0" borderId="0">
      <alignment vertical="center"/>
    </xf>
    <xf numFmtId="0" fontId="75" fillId="0" borderId="0"/>
    <xf numFmtId="0" fontId="0" fillId="0" borderId="0"/>
    <xf numFmtId="0" fontId="78" fillId="38" borderId="0" applyNumberFormat="0" applyBorder="0" applyAlignment="0" applyProtection="0">
      <alignment vertical="center"/>
    </xf>
    <xf numFmtId="176" fontId="75" fillId="0" borderId="0" applyFont="0" applyFill="0" applyBorder="0" applyAlignment="0" applyProtection="0"/>
    <xf numFmtId="43" fontId="75" fillId="0" borderId="0" applyFont="0" applyFill="0" applyBorder="0" applyAlignment="0" applyProtection="0">
      <alignment vertical="center"/>
    </xf>
  </cellStyleXfs>
  <cellXfs count="312">
    <xf numFmtId="0" fontId="0" fillId="0" borderId="0" xfId="0" applyAlignment="1">
      <alignment vertical="center"/>
    </xf>
    <xf numFmtId="0" fontId="1" fillId="0" borderId="0" xfId="106" applyFont="1" applyFill="1" applyBorder="1" applyAlignment="1">
      <alignment horizontal="center"/>
    </xf>
    <xf numFmtId="177" fontId="2" fillId="0" borderId="0" xfId="102" applyNumberFormat="1" applyFont="1" applyFill="1" applyBorder="1" applyAlignment="1">
      <alignment horizontal="left" vertical="center" shrinkToFit="1"/>
    </xf>
    <xf numFmtId="0" fontId="3" fillId="0" borderId="0" xfId="106" applyFont="1" applyFill="1" applyBorder="1" applyAlignment="1">
      <alignment horizontal="center" wrapText="1"/>
    </xf>
    <xf numFmtId="0" fontId="0" fillId="0" borderId="0" xfId="106" applyFont="1" applyFill="1" applyBorder="1" applyAlignment="1">
      <alignment horizontal="right"/>
    </xf>
    <xf numFmtId="0" fontId="4" fillId="0" borderId="1" xfId="106" applyFont="1" applyFill="1" applyBorder="1" applyAlignment="1">
      <alignment horizontal="center" vertical="center" wrapText="1"/>
    </xf>
    <xf numFmtId="0" fontId="5" fillId="0" borderId="1" xfId="106" applyFont="1" applyFill="1" applyBorder="1" applyAlignment="1">
      <alignment horizontal="center" vertical="center" wrapText="1"/>
    </xf>
    <xf numFmtId="178" fontId="6" fillId="0" borderId="1" xfId="106" applyNumberFormat="1" applyFont="1" applyFill="1" applyBorder="1" applyAlignment="1">
      <alignment horizontal="center" vertical="center" wrapText="1"/>
    </xf>
    <xf numFmtId="3" fontId="7" fillId="2" borderId="1" xfId="106" applyNumberFormat="1" applyFont="1" applyFill="1" applyBorder="1" applyAlignment="1">
      <alignment horizontal="center" vertical="center" wrapText="1"/>
    </xf>
    <xf numFmtId="0" fontId="2" fillId="0" borderId="1" xfId="106" applyFont="1" applyFill="1" applyBorder="1" applyAlignment="1">
      <alignment horizontal="center" vertical="center" wrapText="1"/>
    </xf>
    <xf numFmtId="177" fontId="7" fillId="0" borderId="1" xfId="106" applyNumberFormat="1" applyFont="1" applyFill="1" applyBorder="1" applyAlignment="1">
      <alignment horizontal="center" vertical="center"/>
    </xf>
    <xf numFmtId="3" fontId="7" fillId="0" borderId="1" xfId="106" applyNumberFormat="1" applyFont="1" applyFill="1" applyBorder="1" applyAlignment="1">
      <alignment horizontal="center" vertical="center" wrapText="1"/>
    </xf>
    <xf numFmtId="0" fontId="8" fillId="2" borderId="1" xfId="418" applyFont="1" applyFill="1" applyBorder="1" applyAlignment="1">
      <alignment horizontal="left" vertical="top"/>
    </xf>
    <xf numFmtId="0" fontId="9" fillId="3" borderId="1" xfId="418" applyFont="1" applyFill="1" applyBorder="1" applyAlignment="1">
      <alignment horizontal="center" vertical="top"/>
    </xf>
    <xf numFmtId="0" fontId="0" fillId="0" borderId="1" xfId="418" applyBorder="1" applyAlignment="1">
      <alignment vertical="center"/>
    </xf>
    <xf numFmtId="0" fontId="2" fillId="0" borderId="1" xfId="418" applyFont="1" applyBorder="1" applyAlignment="1">
      <alignment vertical="center"/>
    </xf>
    <xf numFmtId="0" fontId="7" fillId="0" borderId="1" xfId="418" applyFont="1" applyBorder="1" applyAlignment="1">
      <alignment horizontal="center" vertical="center"/>
    </xf>
    <xf numFmtId="0" fontId="10" fillId="0" borderId="0" xfId="106" applyFont="1" applyAlignment="1">
      <alignment horizontal="center" vertical="center"/>
    </xf>
    <xf numFmtId="177" fontId="2" fillId="0" borderId="0" xfId="102" applyNumberFormat="1" applyFont="1" applyFill="1" applyBorder="1" applyAlignment="1">
      <alignment horizontal="center" vertical="center" shrinkToFit="1"/>
    </xf>
    <xf numFmtId="0" fontId="11" fillId="0" borderId="0" xfId="106" applyFont="1" applyAlignment="1">
      <alignment horizontal="center" vertical="center"/>
    </xf>
    <xf numFmtId="0" fontId="12" fillId="0" borderId="1" xfId="106" applyFont="1" applyBorder="1" applyAlignment="1">
      <alignment horizontal="center" vertical="center" wrapText="1"/>
    </xf>
    <xf numFmtId="0" fontId="12" fillId="0" borderId="1" xfId="106" applyFont="1" applyBorder="1" applyAlignment="1">
      <alignment horizontal="right" vertical="center" wrapText="1"/>
    </xf>
    <xf numFmtId="0" fontId="12" fillId="0" borderId="1" xfId="106" applyFont="1" applyBorder="1" applyAlignment="1">
      <alignment horizontal="justify" vertical="center" wrapText="1"/>
    </xf>
    <xf numFmtId="0" fontId="12" fillId="0" borderId="1" xfId="106" applyFont="1" applyBorder="1" applyAlignment="1">
      <alignment horizontal="right" vertical="center"/>
    </xf>
    <xf numFmtId="0" fontId="12" fillId="0" borderId="1" xfId="106" applyFont="1" applyBorder="1" applyAlignment="1">
      <alignment horizontal="left" vertical="center" wrapText="1"/>
    </xf>
    <xf numFmtId="3" fontId="12" fillId="0" borderId="1" xfId="106" applyNumberFormat="1" applyFont="1" applyBorder="1" applyAlignment="1">
      <alignment horizontal="right" vertical="center"/>
    </xf>
    <xf numFmtId="0" fontId="12" fillId="0" borderId="1" xfId="106" applyFont="1" applyBorder="1" applyAlignment="1">
      <alignment horizontal="left" vertical="center"/>
    </xf>
    <xf numFmtId="0" fontId="0" fillId="0" borderId="1" xfId="556" applyBorder="1" applyAlignment="1">
      <alignment vertical="center"/>
    </xf>
    <xf numFmtId="177" fontId="13" fillId="0" borderId="0" xfId="102" applyNumberFormat="1" applyFont="1" applyFill="1" applyAlignment="1">
      <alignment horizontal="center" vertical="center" shrinkToFit="1"/>
    </xf>
    <xf numFmtId="177" fontId="14" fillId="0" borderId="2" xfId="102" applyNumberFormat="1" applyFont="1" applyFill="1" applyBorder="1" applyAlignment="1">
      <alignment horizontal="left" vertical="center" shrinkToFit="1"/>
    </xf>
    <xf numFmtId="177" fontId="15" fillId="0" borderId="0" xfId="102" applyNumberFormat="1" applyFont="1" applyFill="1" applyBorder="1" applyAlignment="1">
      <alignment horizontal="center" vertical="center" shrinkToFit="1"/>
    </xf>
    <xf numFmtId="177" fontId="16" fillId="0" borderId="0" xfId="102" applyNumberFormat="1" applyFont="1" applyFill="1" applyBorder="1" applyAlignment="1">
      <alignment horizontal="center" vertical="center" shrinkToFit="1"/>
    </xf>
    <xf numFmtId="0" fontId="17" fillId="0" borderId="1" xfId="102" applyFont="1" applyFill="1" applyBorder="1" applyAlignment="1">
      <alignment horizontal="center" vertical="center"/>
    </xf>
    <xf numFmtId="177" fontId="18" fillId="0" borderId="1" xfId="102" applyNumberFormat="1" applyFont="1" applyFill="1" applyBorder="1" applyAlignment="1">
      <alignment horizontal="center" vertical="center" shrinkToFit="1"/>
    </xf>
    <xf numFmtId="177" fontId="16" fillId="0" borderId="1" xfId="102" applyNumberFormat="1" applyFont="1" applyFill="1" applyBorder="1" applyAlignment="1">
      <alignment horizontal="center" vertical="center" wrapText="1"/>
    </xf>
    <xf numFmtId="177" fontId="16" fillId="0" borderId="1" xfId="102" applyNumberFormat="1" applyFont="1" applyFill="1" applyBorder="1" applyAlignment="1">
      <alignment horizontal="center" vertical="center" wrapText="1" shrinkToFit="1"/>
    </xf>
    <xf numFmtId="0" fontId="19" fillId="0" borderId="1" xfId="102" applyFont="1" applyFill="1" applyBorder="1" applyAlignment="1">
      <alignment horizontal="center" vertical="center"/>
    </xf>
    <xf numFmtId="0" fontId="11" fillId="0" borderId="0" xfId="280" applyFont="1" applyFill="1" applyBorder="1" applyAlignment="1">
      <alignment horizontal="center" vertical="center"/>
    </xf>
    <xf numFmtId="0" fontId="20" fillId="0" borderId="0" xfId="0" applyFont="1" applyFill="1" applyAlignment="1"/>
    <xf numFmtId="0" fontId="0" fillId="0" borderId="0" xfId="280" applyFont="1" applyFill="1" applyBorder="1" applyAlignment="1">
      <alignment horizontal="left" vertical="center"/>
    </xf>
    <xf numFmtId="0" fontId="21" fillId="0" borderId="0" xfId="280" applyFont="1" applyFill="1" applyBorder="1" applyAlignment="1">
      <alignment horizontal="right" vertical="center"/>
    </xf>
    <xf numFmtId="0" fontId="21" fillId="0" borderId="1" xfId="280" applyFont="1" applyFill="1" applyBorder="1" applyAlignment="1">
      <alignment horizontal="center" vertical="center"/>
    </xf>
    <xf numFmtId="0" fontId="22" fillId="0" borderId="1" xfId="280" applyFont="1" applyFill="1" applyBorder="1" applyAlignment="1">
      <alignment horizontal="left" vertical="center"/>
    </xf>
    <xf numFmtId="179" fontId="21" fillId="0" borderId="1" xfId="280" applyNumberFormat="1" applyFont="1" applyFill="1" applyBorder="1" applyAlignment="1">
      <alignment horizontal="center" vertical="center"/>
    </xf>
    <xf numFmtId="180" fontId="21" fillId="0" borderId="1" xfId="280" applyNumberFormat="1" applyFont="1" applyFill="1" applyBorder="1" applyAlignment="1">
      <alignment horizontal="center" vertical="center"/>
    </xf>
    <xf numFmtId="0" fontId="22" fillId="0" borderId="1" xfId="280" applyFont="1" applyFill="1" applyBorder="1" applyAlignment="1">
      <alignment vertical="center"/>
    </xf>
    <xf numFmtId="0" fontId="21" fillId="0" borderId="1" xfId="280" applyFont="1" applyFill="1" applyBorder="1" applyAlignment="1">
      <alignment vertical="center"/>
    </xf>
    <xf numFmtId="0" fontId="23" fillId="0" borderId="1" xfId="280" applyFont="1" applyFill="1" applyBorder="1" applyAlignment="1">
      <alignment vertical="center"/>
    </xf>
    <xf numFmtId="180" fontId="23" fillId="0" borderId="1" xfId="280" applyNumberFormat="1" applyFont="1" applyFill="1" applyBorder="1" applyAlignment="1">
      <alignment horizontal="center" vertical="center"/>
    </xf>
    <xf numFmtId="0" fontId="11" fillId="0" borderId="0" xfId="562" applyFont="1" applyFill="1" applyBorder="1" applyAlignment="1">
      <alignment horizontal="left" vertical="center"/>
    </xf>
    <xf numFmtId="0" fontId="24"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0" fillId="0" borderId="1" xfId="0"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1" xfId="0" applyFont="1" applyBorder="1" applyAlignment="1">
      <alignment horizontal="left" vertical="center"/>
    </xf>
    <xf numFmtId="0" fontId="22" fillId="4" borderId="0" xfId="93" applyFont="1" applyFill="1" applyBorder="1" applyAlignment="1"/>
    <xf numFmtId="0" fontId="0" fillId="4" borderId="0" xfId="0" applyFill="1" applyAlignment="1"/>
    <xf numFmtId="49" fontId="26" fillId="4" borderId="0" xfId="93" applyNumberFormat="1" applyFont="1" applyFill="1" applyBorder="1" applyAlignment="1">
      <alignment horizontal="center" vertical="center"/>
    </xf>
    <xf numFmtId="0" fontId="26" fillId="4" borderId="0" xfId="93" applyFont="1" applyFill="1" applyBorder="1" applyAlignment="1">
      <alignment horizontal="center" vertical="center"/>
    </xf>
    <xf numFmtId="49" fontId="27" fillId="4" borderId="2" xfId="93" applyNumberFormat="1" applyFont="1" applyFill="1" applyBorder="1" applyAlignment="1">
      <alignment vertical="center"/>
    </xf>
    <xf numFmtId="49" fontId="27" fillId="4" borderId="2" xfId="93" applyNumberFormat="1" applyFont="1" applyFill="1" applyBorder="1" applyAlignment="1">
      <alignment horizontal="right" vertical="center"/>
    </xf>
    <xf numFmtId="49" fontId="28" fillId="4" borderId="1" xfId="93" applyNumberFormat="1" applyFont="1" applyFill="1" applyBorder="1" applyAlignment="1">
      <alignment horizontal="center" vertical="center"/>
    </xf>
    <xf numFmtId="49" fontId="27" fillId="4" borderId="5" xfId="93" applyNumberFormat="1" applyFont="1" applyFill="1" applyBorder="1" applyAlignment="1">
      <alignment vertical="center"/>
    </xf>
    <xf numFmtId="181" fontId="27" fillId="0" borderId="6" xfId="93" applyNumberFormat="1" applyFont="1" applyFill="1" applyBorder="1" applyAlignment="1">
      <alignment horizontal="right" vertical="center"/>
    </xf>
    <xf numFmtId="49" fontId="27" fillId="4" borderId="7" xfId="93" applyNumberFormat="1" applyFont="1" applyFill="1" applyBorder="1" applyAlignment="1">
      <alignment vertical="center"/>
    </xf>
    <xf numFmtId="49" fontId="27" fillId="4" borderId="8" xfId="93" applyNumberFormat="1" applyFont="1" applyFill="1" applyBorder="1" applyAlignment="1">
      <alignment vertical="center"/>
    </xf>
    <xf numFmtId="49" fontId="27" fillId="4" borderId="9" xfId="93" applyNumberFormat="1" applyFont="1" applyFill="1" applyBorder="1" applyAlignment="1">
      <alignment vertical="center"/>
    </xf>
    <xf numFmtId="49" fontId="27" fillId="4" borderId="4" xfId="93" applyNumberFormat="1" applyFont="1" applyFill="1" applyBorder="1" applyAlignment="1">
      <alignment vertical="center"/>
    </xf>
    <xf numFmtId="49" fontId="27" fillId="4" borderId="10" xfId="93" applyNumberFormat="1" applyFont="1" applyFill="1" applyBorder="1" applyAlignment="1">
      <alignment vertical="center"/>
    </xf>
    <xf numFmtId="49" fontId="27" fillId="4" borderId="7" xfId="93" applyNumberFormat="1" applyFont="1" applyFill="1" applyBorder="1" applyAlignment="1">
      <alignment horizontal="center" vertical="center"/>
    </xf>
    <xf numFmtId="182" fontId="27" fillId="4" borderId="11" xfId="93" applyNumberFormat="1" applyFont="1" applyFill="1" applyBorder="1" applyAlignment="1">
      <alignment horizontal="center" vertical="center"/>
    </xf>
    <xf numFmtId="49" fontId="27" fillId="4" borderId="12" xfId="93" applyNumberFormat="1" applyFont="1" applyFill="1" applyBorder="1" applyAlignment="1">
      <alignment horizontal="center" vertical="center"/>
    </xf>
    <xf numFmtId="49" fontId="27" fillId="4" borderId="13" xfId="93" applyNumberFormat="1" applyFont="1" applyFill="1" applyBorder="1" applyAlignment="1">
      <alignment horizontal="center" vertical="center"/>
    </xf>
    <xf numFmtId="49" fontId="27" fillId="4" borderId="14" xfId="93" applyNumberFormat="1" applyFont="1" applyFill="1" applyBorder="1" applyAlignment="1">
      <alignment horizontal="center" vertical="center"/>
    </xf>
    <xf numFmtId="49" fontId="27" fillId="4" borderId="10" xfId="93" applyNumberFormat="1" applyFont="1" applyFill="1" applyBorder="1" applyAlignment="1">
      <alignment horizontal="left" vertical="center"/>
    </xf>
    <xf numFmtId="49" fontId="27" fillId="4" borderId="15" xfId="93" applyNumberFormat="1" applyFont="1" applyFill="1" applyBorder="1" applyAlignment="1">
      <alignment horizontal="center" vertical="center"/>
    </xf>
    <xf numFmtId="49" fontId="27" fillId="4" borderId="16" xfId="93" applyNumberFormat="1" applyFont="1" applyFill="1" applyBorder="1" applyAlignment="1">
      <alignment horizontal="center" vertical="center"/>
    </xf>
    <xf numFmtId="49" fontId="27" fillId="4" borderId="17" xfId="93" applyNumberFormat="1" applyFont="1" applyFill="1" applyBorder="1" applyAlignment="1">
      <alignment vertical="center"/>
    </xf>
    <xf numFmtId="181" fontId="27" fillId="5" borderId="6" xfId="93" applyNumberFormat="1" applyFont="1" applyFill="1" applyBorder="1" applyAlignment="1">
      <alignment horizontal="right" vertical="center"/>
    </xf>
    <xf numFmtId="49" fontId="27" fillId="4" borderId="18" xfId="93" applyNumberFormat="1" applyFont="1" applyFill="1" applyBorder="1" applyAlignment="1">
      <alignment vertical="center"/>
    </xf>
    <xf numFmtId="49" fontId="27" fillId="4" borderId="12" xfId="93" applyNumberFormat="1" applyFont="1" applyFill="1" applyBorder="1" applyAlignment="1">
      <alignment vertical="center"/>
    </xf>
    <xf numFmtId="49" fontId="27" fillId="4" borderId="6" xfId="93" applyNumberFormat="1" applyFont="1" applyFill="1" applyBorder="1" applyAlignment="1">
      <alignment horizontal="center" vertical="center"/>
    </xf>
    <xf numFmtId="49" fontId="27" fillId="4" borderId="17" xfId="93" applyNumberFormat="1" applyFont="1" applyFill="1" applyBorder="1" applyAlignment="1">
      <alignment horizontal="center" vertical="center"/>
    </xf>
    <xf numFmtId="49" fontId="27" fillId="4" borderId="18" xfId="93" applyNumberFormat="1" applyFont="1" applyFill="1" applyBorder="1" applyAlignment="1">
      <alignment horizontal="center" vertical="center"/>
    </xf>
    <xf numFmtId="49" fontId="29" fillId="4" borderId="1" xfId="93" applyNumberFormat="1" applyFont="1" applyFill="1" applyBorder="1" applyAlignment="1">
      <alignment horizontal="center" vertical="center"/>
    </xf>
    <xf numFmtId="0" fontId="29" fillId="4" borderId="1" xfId="93" applyFont="1" applyFill="1" applyBorder="1" applyAlignment="1">
      <alignment horizontal="center" vertical="center"/>
    </xf>
    <xf numFmtId="49" fontId="27" fillId="4" borderId="19" xfId="93" applyNumberFormat="1" applyFont="1" applyFill="1" applyBorder="1" applyAlignment="1">
      <alignment vertical="center"/>
    </xf>
    <xf numFmtId="0" fontId="27" fillId="4" borderId="20" xfId="93" applyFont="1" applyFill="1" applyBorder="1" applyAlignment="1">
      <alignment vertical="center"/>
    </xf>
    <xf numFmtId="49" fontId="27" fillId="4" borderId="21" xfId="93" applyNumberFormat="1" applyFont="1" applyFill="1" applyBorder="1" applyAlignment="1">
      <alignment vertical="center"/>
    </xf>
    <xf numFmtId="49" fontId="27" fillId="4" borderId="22" xfId="93" applyNumberFormat="1" applyFont="1" applyFill="1" applyBorder="1" applyAlignment="1">
      <alignment vertical="center"/>
    </xf>
    <xf numFmtId="0" fontId="30" fillId="4" borderId="4" xfId="93" applyFont="1" applyFill="1" applyBorder="1" applyAlignment="1">
      <alignment horizontal="center" vertical="center"/>
    </xf>
    <xf numFmtId="49" fontId="27" fillId="4" borderId="23" xfId="93" applyNumberFormat="1" applyFont="1" applyFill="1" applyBorder="1" applyAlignment="1">
      <alignment vertical="center"/>
    </xf>
    <xf numFmtId="0" fontId="27" fillId="4" borderId="2" xfId="93" applyFont="1" applyFill="1" applyBorder="1" applyAlignment="1">
      <alignment vertical="center"/>
    </xf>
    <xf numFmtId="0" fontId="27" fillId="4" borderId="24" xfId="93" applyFont="1" applyFill="1" applyBorder="1" applyAlignment="1">
      <alignment vertical="center"/>
    </xf>
    <xf numFmtId="49" fontId="30" fillId="4" borderId="3" xfId="93" applyNumberFormat="1" applyFont="1" applyFill="1" applyBorder="1" applyAlignment="1">
      <alignment horizontal="center" vertical="center"/>
    </xf>
    <xf numFmtId="49" fontId="27" fillId="4" borderId="3" xfId="93" applyNumberFormat="1" applyFont="1" applyFill="1" applyBorder="1" applyAlignment="1">
      <alignment horizontal="center" vertical="center"/>
    </xf>
    <xf numFmtId="0" fontId="27" fillId="4" borderId="20" xfId="93" applyFont="1" applyFill="1" applyBorder="1" applyAlignment="1">
      <alignment horizontal="center" vertical="center"/>
    </xf>
    <xf numFmtId="0" fontId="0" fillId="0" borderId="0" xfId="0" applyFill="1" applyAlignment="1">
      <alignment vertical="center"/>
    </xf>
    <xf numFmtId="0" fontId="26" fillId="0" borderId="0" xfId="0" applyFont="1" applyFill="1" applyBorder="1" applyAlignment="1">
      <alignment horizontal="center" vertical="center"/>
    </xf>
    <xf numFmtId="0" fontId="24" fillId="0" borderId="0" xfId="0" applyFont="1" applyFill="1" applyBorder="1" applyAlignment="1"/>
    <xf numFmtId="0" fontId="27" fillId="0" borderId="25" xfId="0" applyFont="1" applyFill="1" applyBorder="1" applyAlignment="1">
      <alignment vertical="center"/>
    </xf>
    <xf numFmtId="0" fontId="31" fillId="0" borderId="25" xfId="0" applyFont="1" applyFill="1" applyBorder="1" applyAlignment="1">
      <alignment vertical="center"/>
    </xf>
    <xf numFmtId="0" fontId="31" fillId="0" borderId="2" xfId="0" applyFont="1" applyFill="1" applyBorder="1" applyAlignment="1">
      <alignment vertical="center"/>
    </xf>
    <xf numFmtId="0" fontId="22" fillId="0" borderId="2" xfId="0" applyFont="1" applyFill="1" applyBorder="1" applyAlignment="1"/>
    <xf numFmtId="0" fontId="27" fillId="0" borderId="0" xfId="0" applyFont="1" applyFill="1" applyBorder="1" applyAlignment="1">
      <alignment horizontal="right" vertical="center"/>
    </xf>
    <xf numFmtId="49" fontId="28" fillId="0" borderId="6" xfId="93" applyNumberFormat="1" applyFont="1" applyFill="1" applyBorder="1" applyAlignment="1">
      <alignment horizontal="center" vertical="center"/>
    </xf>
    <xf numFmtId="49" fontId="28" fillId="0" borderId="10" xfId="93" applyNumberFormat="1" applyFont="1" applyFill="1" applyBorder="1" applyAlignment="1">
      <alignment horizontal="center" vertical="center" wrapText="1"/>
    </xf>
    <xf numFmtId="49" fontId="28" fillId="0" borderId="1" xfId="93" applyNumberFormat="1" applyFont="1" applyFill="1" applyBorder="1" applyAlignment="1">
      <alignment horizontal="center" vertical="center" wrapText="1"/>
    </xf>
    <xf numFmtId="49" fontId="28" fillId="0" borderId="26" xfId="93" applyNumberFormat="1" applyFont="1" applyFill="1" applyBorder="1" applyAlignment="1">
      <alignment horizontal="center" vertical="center" wrapText="1"/>
    </xf>
    <xf numFmtId="49" fontId="28" fillId="0" borderId="16" xfId="93" applyNumberFormat="1" applyFont="1" applyFill="1" applyBorder="1" applyAlignment="1">
      <alignment horizontal="center" vertical="center" wrapText="1"/>
    </xf>
    <xf numFmtId="49" fontId="28" fillId="0" borderId="6" xfId="93" applyNumberFormat="1" applyFont="1" applyFill="1" applyBorder="1" applyAlignment="1">
      <alignment horizontal="center" vertical="center" wrapText="1"/>
    </xf>
    <xf numFmtId="49" fontId="27" fillId="0" borderId="6" xfId="93" applyNumberFormat="1" applyFont="1" applyFill="1" applyBorder="1" applyAlignment="1">
      <alignment horizontal="center" vertical="center"/>
    </xf>
    <xf numFmtId="181" fontId="27" fillId="0" borderId="17" xfId="93" applyNumberFormat="1" applyFont="1" applyFill="1" applyBorder="1" applyAlignment="1">
      <alignment horizontal="right" vertical="center"/>
    </xf>
    <xf numFmtId="181" fontId="27" fillId="0" borderId="27" xfId="93" applyNumberFormat="1" applyFont="1" applyFill="1" applyBorder="1" applyAlignment="1">
      <alignment horizontal="right" vertical="center"/>
    </xf>
    <xf numFmtId="49" fontId="27" fillId="0" borderId="6" xfId="93" applyNumberFormat="1" applyFont="1" applyFill="1" applyBorder="1" applyAlignment="1">
      <alignment horizontal="left" vertical="center"/>
    </xf>
    <xf numFmtId="49" fontId="27" fillId="0" borderId="6" xfId="93" applyNumberFormat="1" applyFont="1" applyFill="1" applyBorder="1" applyAlignment="1">
      <alignment vertical="center"/>
    </xf>
    <xf numFmtId="49" fontId="27" fillId="0" borderId="28" xfId="93" applyNumberFormat="1" applyFont="1" applyFill="1" applyBorder="1" applyAlignment="1">
      <alignment horizontal="center" vertical="center"/>
    </xf>
    <xf numFmtId="181" fontId="27" fillId="0" borderId="21" xfId="93" applyNumberFormat="1" applyFont="1" applyFill="1" applyBorder="1" applyAlignment="1">
      <alignment horizontal="right" vertical="center"/>
    </xf>
    <xf numFmtId="181" fontId="27" fillId="0" borderId="10" xfId="93" applyNumberFormat="1" applyFont="1" applyFill="1" applyBorder="1" applyAlignment="1">
      <alignment horizontal="right" vertical="center"/>
    </xf>
    <xf numFmtId="0" fontId="32" fillId="0" borderId="0" xfId="99" applyFont="1" applyBorder="1" applyAlignment="1">
      <alignment horizontal="center" vertical="center"/>
    </xf>
    <xf numFmtId="0" fontId="32" fillId="0" borderId="0" xfId="99" applyFont="1" applyBorder="1" applyAlignment="1">
      <alignment horizontal="left" vertical="center"/>
    </xf>
    <xf numFmtId="0" fontId="20" fillId="0" borderId="0" xfId="99" applyBorder="1">
      <alignment vertical="center"/>
    </xf>
    <xf numFmtId="0" fontId="20" fillId="0" borderId="0" xfId="99">
      <alignment vertical="center"/>
    </xf>
    <xf numFmtId="2" fontId="25"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indent="1"/>
    </xf>
    <xf numFmtId="2" fontId="2" fillId="0" borderId="1" xfId="0" applyNumberFormat="1" applyFont="1" applyFill="1" applyBorder="1" applyAlignment="1" applyProtection="1">
      <alignment vertical="center" wrapText="1"/>
    </xf>
    <xf numFmtId="183" fontId="2" fillId="0" borderId="1" xfId="421" applyNumberFormat="1" applyFont="1" applyFill="1" applyBorder="1" applyAlignment="1" applyProtection="1">
      <alignment vertical="center" wrapText="1"/>
    </xf>
    <xf numFmtId="49" fontId="2" fillId="0" borderId="1" xfId="0" applyNumberFormat="1" applyFont="1" applyFill="1" applyBorder="1" applyAlignment="1" applyProtection="1">
      <alignment horizontal="left" vertical="center" wrapText="1" indent="3"/>
    </xf>
    <xf numFmtId="0" fontId="2" fillId="0" borderId="1" xfId="0" applyFont="1" applyFill="1" applyBorder="1" applyAlignment="1"/>
    <xf numFmtId="2" fontId="2" fillId="0" borderId="1" xfId="0" applyNumberFormat="1" applyFont="1" applyFill="1" applyBorder="1" applyAlignment="1" applyProtection="1">
      <alignment horizontal="center" vertical="center" wrapText="1"/>
    </xf>
    <xf numFmtId="0" fontId="0" fillId="0" borderId="29" xfId="0" applyFont="1" applyBorder="1" applyAlignment="1">
      <alignment vertical="center"/>
    </xf>
    <xf numFmtId="0" fontId="0" fillId="0" borderId="29" xfId="0" applyBorder="1" applyAlignment="1">
      <alignment vertical="center"/>
    </xf>
    <xf numFmtId="0" fontId="14" fillId="0" borderId="0" xfId="0" applyFont="1" applyFill="1" applyAlignment="1"/>
    <xf numFmtId="0" fontId="33" fillId="0" borderId="2" xfId="564" applyFont="1" applyFill="1" applyBorder="1" applyAlignment="1">
      <alignment horizontal="left" vertical="center"/>
    </xf>
    <xf numFmtId="0" fontId="0" fillId="0" borderId="0" xfId="99" applyFont="1" applyAlignment="1">
      <alignment horizontal="right" vertical="center"/>
    </xf>
    <xf numFmtId="0" fontId="33" fillId="0" borderId="1" xfId="564" applyFont="1" applyFill="1" applyBorder="1" applyAlignment="1">
      <alignment horizontal="center" vertical="center" shrinkToFit="1"/>
    </xf>
    <xf numFmtId="0" fontId="0" fillId="0" borderId="1" xfId="99" applyFont="1" applyBorder="1">
      <alignment vertical="center"/>
    </xf>
    <xf numFmtId="3" fontId="2" fillId="0" borderId="1" xfId="567" applyNumberFormat="1" applyFont="1" applyFill="1" applyBorder="1" applyAlignment="1" applyProtection="1">
      <alignment vertical="center" shrinkToFit="1"/>
    </xf>
    <xf numFmtId="0" fontId="20" fillId="0" borderId="1" xfId="99" applyBorder="1">
      <alignment vertical="center"/>
    </xf>
    <xf numFmtId="3" fontId="2" fillId="0" borderId="1" xfId="61" applyNumberFormat="1" applyFont="1" applyFill="1" applyBorder="1" applyAlignment="1" applyProtection="1">
      <alignment horizontal="left" vertical="center" shrinkToFit="1"/>
    </xf>
    <xf numFmtId="3" fontId="2" fillId="0" borderId="1" xfId="567" applyNumberFormat="1" applyFont="1" applyFill="1" applyBorder="1" applyAlignment="1" applyProtection="1">
      <alignment horizontal="center" vertical="center"/>
    </xf>
    <xf numFmtId="0" fontId="24" fillId="0" borderId="0" xfId="0" applyFont="1" applyFill="1" applyAlignment="1">
      <alignment horizontal="center" vertical="center"/>
    </xf>
    <xf numFmtId="0" fontId="33" fillId="0" borderId="2" xfId="0" applyFont="1" applyFill="1" applyBorder="1" applyAlignment="1">
      <alignment vertical="center"/>
    </xf>
    <xf numFmtId="0" fontId="33" fillId="0" borderId="2" xfId="0" applyFont="1" applyFill="1" applyBorder="1" applyAlignment="1">
      <alignment horizontal="right" vertical="center"/>
    </xf>
    <xf numFmtId="0" fontId="33" fillId="0" borderId="1" xfId="0" applyFont="1" applyFill="1" applyBorder="1" applyAlignment="1">
      <alignment horizontal="center" vertical="center" shrinkToFit="1"/>
    </xf>
    <xf numFmtId="3" fontId="2" fillId="0" borderId="1" xfId="0" applyNumberFormat="1" applyFont="1" applyFill="1" applyBorder="1" applyAlignment="1">
      <alignment vertical="center" shrinkToFit="1"/>
    </xf>
    <xf numFmtId="0" fontId="25" fillId="0" borderId="1" xfId="0" applyFont="1" applyFill="1" applyBorder="1" applyAlignment="1">
      <alignment horizontal="center" vertical="center"/>
    </xf>
    <xf numFmtId="3" fontId="2" fillId="0" borderId="1" xfId="0" applyNumberFormat="1" applyFont="1" applyFill="1" applyBorder="1" applyAlignment="1">
      <alignment horizontal="left" vertical="center" shrinkToFit="1"/>
    </xf>
    <xf numFmtId="0" fontId="2" fillId="0" borderId="1" xfId="0" applyFont="1" applyFill="1" applyBorder="1" applyAlignment="1">
      <alignment vertical="center"/>
    </xf>
    <xf numFmtId="0" fontId="0" fillId="0" borderId="1" xfId="0" applyBorder="1" applyAlignment="1">
      <alignment vertical="center" shrinkToFit="1"/>
    </xf>
    <xf numFmtId="0" fontId="2" fillId="0" borderId="1" xfId="0" applyFont="1" applyBorder="1" applyAlignment="1">
      <alignment horizontal="left" vertical="center" shrinkToFit="1"/>
    </xf>
    <xf numFmtId="0" fontId="0" fillId="0" borderId="1" xfId="0" applyFill="1" applyBorder="1" applyAlignment="1">
      <alignment vertical="center"/>
    </xf>
    <xf numFmtId="3" fontId="2" fillId="0" borderId="1" xfId="0" applyNumberFormat="1" applyFont="1" applyFill="1" applyBorder="1" applyAlignment="1">
      <alignment horizontal="center" vertical="center"/>
    </xf>
    <xf numFmtId="0" fontId="25" fillId="4" borderId="1" xfId="0" applyFont="1" applyFill="1" applyBorder="1" applyAlignment="1">
      <alignment vertical="center"/>
    </xf>
    <xf numFmtId="0" fontId="34" fillId="4" borderId="1" xfId="0" applyFont="1" applyFill="1" applyBorder="1" applyAlignment="1">
      <alignment vertical="center"/>
    </xf>
    <xf numFmtId="1" fontId="34" fillId="4" borderId="1" xfId="0" applyNumberFormat="1" applyFont="1" applyFill="1" applyBorder="1" applyAlignment="1" applyProtection="1">
      <alignment vertical="center"/>
      <protection locked="0"/>
    </xf>
    <xf numFmtId="0" fontId="0" fillId="0" borderId="0" xfId="0" applyAlignment="1"/>
    <xf numFmtId="0" fontId="33" fillId="0" borderId="2" xfId="0" applyFont="1" applyFill="1" applyBorder="1" applyAlignment="1">
      <alignment horizontal="left" vertical="center"/>
    </xf>
    <xf numFmtId="0" fontId="35" fillId="0" borderId="0" xfId="0" applyFont="1" applyFill="1" applyAlignment="1">
      <alignment vertical="center"/>
    </xf>
    <xf numFmtId="0" fontId="0" fillId="0" borderId="0" xfId="0" applyFont="1" applyAlignment="1"/>
    <xf numFmtId="3" fontId="6" fillId="0" borderId="1" xfId="0" applyNumberFormat="1" applyFont="1" applyFill="1" applyBorder="1" applyAlignment="1">
      <alignment vertical="center" shrinkToFit="1"/>
    </xf>
    <xf numFmtId="3" fontId="2" fillId="0" borderId="1" xfId="0" applyNumberFormat="1" applyFont="1" applyFill="1" applyBorder="1" applyAlignment="1">
      <alignment vertical="center"/>
    </xf>
    <xf numFmtId="0" fontId="25" fillId="0" borderId="1" xfId="0" applyFont="1" applyFill="1" applyBorder="1" applyAlignment="1">
      <alignment vertical="center"/>
    </xf>
    <xf numFmtId="0" fontId="34" fillId="0" borderId="1" xfId="0" applyFont="1" applyFill="1" applyBorder="1" applyAlignment="1">
      <alignment vertical="center"/>
    </xf>
    <xf numFmtId="0" fontId="36" fillId="0" borderId="0" xfId="97" applyFont="1" applyAlignment="1">
      <alignment horizontal="center" vertical="center"/>
    </xf>
    <xf numFmtId="0" fontId="37" fillId="0" borderId="0" xfId="97" applyFont="1">
      <alignment vertical="center"/>
    </xf>
    <xf numFmtId="0" fontId="37" fillId="0" borderId="0" xfId="97" applyFont="1" applyAlignment="1">
      <alignment horizontal="right" vertical="center"/>
    </xf>
    <xf numFmtId="0" fontId="37" fillId="0" borderId="1" xfId="97" applyFont="1" applyBorder="1" applyAlignment="1">
      <alignment horizontal="center" vertical="center"/>
    </xf>
    <xf numFmtId="2" fontId="38" fillId="0" borderId="0" xfId="61" applyNumberFormat="1" applyFont="1" applyFill="1" applyBorder="1" applyAlignment="1">
      <alignment horizontal="center" vertical="center"/>
    </xf>
    <xf numFmtId="31" fontId="2" fillId="0" borderId="0" xfId="61" applyNumberFormat="1" applyFont="1" applyFill="1" applyBorder="1" applyAlignment="1">
      <alignment horizontal="left"/>
    </xf>
    <xf numFmtId="2" fontId="2" fillId="0" borderId="0" xfId="61" applyNumberFormat="1" applyFont="1" applyFill="1" applyBorder="1" applyAlignment="1"/>
    <xf numFmtId="2" fontId="2" fillId="0" borderId="0" xfId="61" applyNumberFormat="1" applyFont="1" applyFill="1" applyBorder="1" applyAlignment="1">
      <alignment horizontal="center" vertical="center"/>
    </xf>
    <xf numFmtId="2" fontId="25" fillId="0" borderId="26" xfId="61" applyNumberFormat="1" applyFont="1" applyFill="1" applyBorder="1" applyAlignment="1">
      <alignment horizontal="center" vertical="center" wrapText="1"/>
    </xf>
    <xf numFmtId="2" fontId="25" fillId="0" borderId="3" xfId="61" applyNumberFormat="1" applyFont="1" applyFill="1" applyBorder="1" applyAlignment="1">
      <alignment horizontal="center" vertical="center" wrapText="1"/>
    </xf>
    <xf numFmtId="2" fontId="25" fillId="0" borderId="20" xfId="61" applyNumberFormat="1" applyFont="1" applyFill="1" applyBorder="1" applyAlignment="1">
      <alignment horizontal="center" vertical="center" wrapText="1"/>
    </xf>
    <xf numFmtId="2" fontId="25" fillId="0" borderId="4" xfId="61" applyNumberFormat="1" applyFont="1" applyFill="1" applyBorder="1" applyAlignment="1">
      <alignment horizontal="center" vertical="center" wrapText="1"/>
    </xf>
    <xf numFmtId="2" fontId="25" fillId="0" borderId="30" xfId="61" applyNumberFormat="1" applyFont="1" applyFill="1" applyBorder="1" applyAlignment="1">
      <alignment horizontal="center" vertical="center" wrapText="1"/>
    </xf>
    <xf numFmtId="2" fontId="25" fillId="0" borderId="1" xfId="61" applyNumberFormat="1" applyFont="1" applyFill="1" applyBorder="1" applyAlignment="1">
      <alignment horizontal="center" vertical="center" wrapText="1"/>
    </xf>
    <xf numFmtId="49" fontId="2" fillId="0" borderId="1" xfId="61" applyNumberFormat="1" applyFont="1" applyFill="1" applyBorder="1" applyAlignment="1">
      <alignment horizontal="left" vertical="center" wrapText="1" indent="1"/>
    </xf>
    <xf numFmtId="2" fontId="2" fillId="0" borderId="1" xfId="61" applyNumberFormat="1" applyFont="1" applyFill="1" applyBorder="1" applyAlignment="1">
      <alignment vertical="center" wrapText="1"/>
    </xf>
    <xf numFmtId="183" fontId="2" fillId="0" borderId="1" xfId="451" applyNumberFormat="1" applyFont="1" applyFill="1" applyBorder="1" applyAlignment="1">
      <alignment vertical="center" wrapText="1"/>
    </xf>
    <xf numFmtId="2" fontId="2" fillId="0" borderId="1" xfId="61" applyNumberFormat="1" applyFont="1" applyFill="1" applyBorder="1" applyAlignment="1">
      <alignment horizontal="center" vertical="center" wrapText="1"/>
    </xf>
    <xf numFmtId="0" fontId="1" fillId="0" borderId="0" xfId="61" applyFont="1" applyFill="1" applyBorder="1" applyAlignment="1">
      <alignment horizontal="left" vertical="center"/>
    </xf>
    <xf numFmtId="0" fontId="3" fillId="2" borderId="0" xfId="106" applyFont="1" applyFill="1" applyAlignment="1">
      <alignment horizontal="center" vertical="center" shrinkToFit="1"/>
    </xf>
    <xf numFmtId="0" fontId="0" fillId="2" borderId="0" xfId="106" applyFont="1" applyFill="1" applyAlignment="1">
      <alignment vertical="center" shrinkToFit="1"/>
    </xf>
    <xf numFmtId="179" fontId="0" fillId="0" borderId="0" xfId="106" applyNumberFormat="1" applyFont="1" applyFill="1" applyAlignment="1">
      <alignment vertical="center" shrinkToFit="1"/>
    </xf>
    <xf numFmtId="179" fontId="0" fillId="2" borderId="0" xfId="106" applyNumberFormat="1" applyFont="1" applyFill="1" applyAlignment="1">
      <alignment vertical="center" shrinkToFit="1"/>
    </xf>
    <xf numFmtId="0" fontId="0" fillId="2" borderId="1" xfId="106" applyFont="1" applyFill="1" applyBorder="1" applyAlignment="1">
      <alignment horizontal="center" vertical="center" shrinkToFit="1"/>
    </xf>
    <xf numFmtId="179" fontId="0" fillId="0" borderId="1" xfId="106" applyNumberFormat="1" applyFont="1" applyFill="1" applyBorder="1" applyAlignment="1">
      <alignment horizontal="center" vertical="center" shrinkToFit="1"/>
    </xf>
    <xf numFmtId="179" fontId="0" fillId="2" borderId="1" xfId="106" applyNumberFormat="1" applyFont="1" applyFill="1" applyBorder="1" applyAlignment="1">
      <alignment horizontal="center" vertical="center" shrinkToFit="1"/>
    </xf>
    <xf numFmtId="179" fontId="33" fillId="2" borderId="1" xfId="106" applyNumberFormat="1" applyFont="1" applyFill="1" applyBorder="1" applyAlignment="1">
      <alignment horizontal="center" vertical="center" shrinkToFit="1"/>
    </xf>
    <xf numFmtId="0" fontId="33" fillId="0" borderId="1" xfId="0" applyFont="1" applyFill="1" applyBorder="1" applyAlignment="1">
      <alignment vertical="center" shrinkToFit="1"/>
    </xf>
    <xf numFmtId="0" fontId="0" fillId="0" borderId="1" xfId="0" applyFill="1" applyBorder="1" applyAlignment="1">
      <alignment vertical="center" shrinkToFit="1"/>
    </xf>
    <xf numFmtId="0" fontId="0" fillId="4" borderId="1" xfId="0" applyFill="1" applyBorder="1" applyAlignment="1">
      <alignment vertical="center" shrinkToFit="1"/>
    </xf>
    <xf numFmtId="179" fontId="22" fillId="2" borderId="1" xfId="106" applyNumberFormat="1" applyFont="1" applyFill="1" applyBorder="1" applyAlignment="1">
      <alignment vertical="center" wrapText="1" shrinkToFit="1"/>
    </xf>
    <xf numFmtId="179" fontId="0" fillId="2" borderId="1" xfId="106" applyNumberFormat="1" applyFont="1" applyFill="1" applyBorder="1" applyAlignment="1">
      <alignment vertical="center" shrinkToFit="1"/>
    </xf>
    <xf numFmtId="0" fontId="2" fillId="4" borderId="1" xfId="0" applyFont="1" applyFill="1" applyBorder="1" applyAlignment="1">
      <alignment vertical="center" shrinkToFit="1"/>
    </xf>
    <xf numFmtId="179" fontId="14" fillId="2" borderId="1" xfId="106" applyNumberFormat="1" applyFont="1" applyFill="1" applyBorder="1" applyAlignment="1">
      <alignment vertical="center" wrapText="1" shrinkToFit="1"/>
    </xf>
    <xf numFmtId="179" fontId="14" fillId="2" borderId="1" xfId="106" applyNumberFormat="1" applyFont="1" applyFill="1" applyBorder="1" applyAlignment="1">
      <alignment vertical="center" shrinkToFit="1"/>
    </xf>
    <xf numFmtId="0" fontId="34" fillId="4" borderId="1" xfId="0" applyFont="1" applyFill="1" applyBorder="1" applyAlignment="1" applyProtection="1">
      <alignment vertical="center" shrinkToFit="1"/>
      <protection locked="0"/>
    </xf>
    <xf numFmtId="0" fontId="39" fillId="4" borderId="1" xfId="0" applyFont="1" applyFill="1" applyBorder="1" applyAlignment="1">
      <alignment vertical="center" shrinkToFit="1"/>
    </xf>
    <xf numFmtId="0" fontId="2" fillId="4" borderId="1" xfId="0" applyFont="1" applyFill="1" applyBorder="1" applyAlignment="1" applyProtection="1">
      <alignment vertical="center" shrinkToFit="1"/>
      <protection locked="0"/>
    </xf>
    <xf numFmtId="3" fontId="34" fillId="4" borderId="1" xfId="0" applyNumberFormat="1" applyFont="1" applyFill="1" applyBorder="1" applyAlignment="1" applyProtection="1">
      <alignment horizontal="left" vertical="center" shrinkToFit="1"/>
      <protection locked="0"/>
    </xf>
    <xf numFmtId="0" fontId="34" fillId="4" borderId="1" xfId="0" applyFont="1" applyFill="1" applyBorder="1" applyAlignment="1" applyProtection="1">
      <alignment horizontal="left" vertical="center" shrinkToFit="1"/>
      <protection locked="0"/>
    </xf>
    <xf numFmtId="0" fontId="0" fillId="0" borderId="0" xfId="106">
      <alignment vertical="center"/>
    </xf>
    <xf numFmtId="0" fontId="0" fillId="0" borderId="0" xfId="0" applyFont="1" applyFill="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vertical="center" shrinkToFit="1"/>
      <protection locked="0"/>
    </xf>
    <xf numFmtId="0" fontId="2" fillId="0" borderId="0" xfId="0" applyFont="1" applyFill="1" applyAlignment="1" applyProtection="1">
      <alignment vertical="center"/>
      <protection locked="0"/>
    </xf>
    <xf numFmtId="0" fontId="40" fillId="0" borderId="0" xfId="0" applyFont="1" applyFill="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protection locked="0"/>
    </xf>
    <xf numFmtId="0" fontId="35" fillId="0" borderId="0" xfId="0" applyFont="1" applyFill="1" applyAlignment="1" applyProtection="1">
      <alignment vertical="center"/>
      <protection locked="0"/>
    </xf>
    <xf numFmtId="0" fontId="42" fillId="0" borderId="2" xfId="0" applyFont="1" applyFill="1" applyBorder="1" applyAlignment="1" applyProtection="1">
      <alignment horizontal="right" vertical="center"/>
      <protection locked="0"/>
    </xf>
    <xf numFmtId="0" fontId="43" fillId="0" borderId="0" xfId="0" applyFont="1" applyFill="1" applyBorder="1" applyAlignment="1" applyProtection="1">
      <alignment horizontal="left" vertical="center"/>
      <protection locked="0"/>
    </xf>
    <xf numFmtId="0" fontId="41" fillId="0" borderId="2" xfId="0" applyFont="1" applyFill="1" applyBorder="1" applyAlignment="1" applyProtection="1">
      <alignment vertical="center"/>
      <protection locked="0"/>
    </xf>
    <xf numFmtId="0" fontId="44" fillId="0" borderId="26" xfId="0" applyFont="1" applyFill="1" applyBorder="1" applyAlignment="1" applyProtection="1">
      <alignment horizontal="center" vertical="center" wrapText="1"/>
      <protection locked="0"/>
    </xf>
    <xf numFmtId="0" fontId="44" fillId="0" borderId="1" xfId="0" applyFont="1" applyFill="1" applyBorder="1" applyAlignment="1" applyProtection="1">
      <alignment horizontal="center" vertical="center"/>
      <protection locked="0"/>
    </xf>
    <xf numFmtId="0" fontId="45" fillId="0" borderId="1" xfId="0" applyFont="1" applyFill="1" applyBorder="1" applyAlignment="1" applyProtection="1">
      <alignment horizontal="center" vertical="center" wrapText="1"/>
      <protection locked="0"/>
    </xf>
    <xf numFmtId="0" fontId="44" fillId="0" borderId="31" xfId="0" applyFont="1" applyFill="1" applyBorder="1" applyAlignment="1" applyProtection="1">
      <alignment horizontal="center" vertical="center" wrapText="1"/>
      <protection locked="0"/>
    </xf>
    <xf numFmtId="0" fontId="45" fillId="0" borderId="1" xfId="0" applyFont="1" applyFill="1" applyBorder="1" applyAlignment="1" applyProtection="1">
      <alignment horizontal="center" vertical="center" wrapText="1" shrinkToFit="1"/>
      <protection locked="0"/>
    </xf>
    <xf numFmtId="0" fontId="44" fillId="0" borderId="30" xfId="0" applyFont="1" applyFill="1" applyBorder="1" applyAlignment="1" applyProtection="1">
      <alignment horizontal="center" vertical="center" wrapText="1"/>
      <protection locked="0"/>
    </xf>
    <xf numFmtId="0" fontId="45" fillId="0" borderId="1" xfId="0" applyFont="1" applyFill="1" applyBorder="1" applyAlignment="1" applyProtection="1">
      <alignment vertical="center" wrapText="1"/>
      <protection locked="0"/>
    </xf>
    <xf numFmtId="0" fontId="0" fillId="0" borderId="1"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184" fontId="22" fillId="0" borderId="1" xfId="0" applyNumberFormat="1" applyFont="1" applyFill="1" applyBorder="1" applyAlignment="1" applyProtection="1">
      <alignment vertical="center" shrinkToFit="1"/>
      <protection locked="0"/>
    </xf>
    <xf numFmtId="0" fontId="0" fillId="0" borderId="1" xfId="0" applyFont="1" applyFill="1" applyBorder="1" applyAlignment="1" applyProtection="1">
      <alignment vertical="center" shrinkToFit="1"/>
      <protection locked="0"/>
    </xf>
    <xf numFmtId="0" fontId="22" fillId="0" borderId="1" xfId="0" applyFont="1" applyFill="1" applyBorder="1" applyAlignment="1" applyProtection="1">
      <alignment vertical="center" shrinkToFit="1"/>
      <protection locked="0"/>
    </xf>
    <xf numFmtId="184" fontId="0" fillId="0" borderId="1" xfId="0" applyNumberFormat="1" applyFont="1" applyFill="1" applyBorder="1" applyAlignment="1" applyProtection="1">
      <alignment vertical="center" shrinkToFit="1"/>
      <protection locked="0"/>
    </xf>
    <xf numFmtId="0" fontId="22" fillId="0" borderId="1" xfId="0" applyFont="1" applyFill="1" applyBorder="1" applyAlignment="1" applyProtection="1">
      <alignment horizontal="right" vertical="center" shrinkToFit="1"/>
      <protection locked="0"/>
    </xf>
    <xf numFmtId="0" fontId="0" fillId="0" borderId="1" xfId="0" applyFont="1" applyFill="1" applyBorder="1" applyAlignment="1" applyProtection="1">
      <alignment horizontal="right" vertical="center" shrinkToFit="1"/>
      <protection locked="0"/>
    </xf>
    <xf numFmtId="184" fontId="0" fillId="0" borderId="1" xfId="0" applyNumberFormat="1" applyFont="1" applyFill="1" applyBorder="1" applyAlignment="1" applyProtection="1">
      <alignment horizontal="right" vertical="center" shrinkToFit="1"/>
      <protection locked="0"/>
    </xf>
    <xf numFmtId="0" fontId="46" fillId="0" borderId="0" xfId="0" applyFont="1" applyBorder="1" applyAlignment="1">
      <alignment horizontal="center" vertical="center" wrapText="1"/>
    </xf>
    <xf numFmtId="0" fontId="47" fillId="0" borderId="2" xfId="0" applyFont="1" applyBorder="1" applyAlignment="1">
      <alignment vertical="center" wrapText="1"/>
    </xf>
    <xf numFmtId="0" fontId="47" fillId="0" borderId="0" xfId="0" applyFont="1" applyBorder="1" applyAlignment="1">
      <alignment vertical="center" wrapText="1"/>
    </xf>
    <xf numFmtId="0" fontId="2" fillId="0" borderId="0" xfId="0" applyFont="1" applyAlignment="1">
      <alignment horizontal="right" vertical="center"/>
    </xf>
    <xf numFmtId="0" fontId="48" fillId="0" borderId="6" xfId="560" applyFont="1" applyBorder="1" applyAlignment="1">
      <alignment horizontal="center" vertical="center" wrapText="1"/>
    </xf>
    <xf numFmtId="0" fontId="49" fillId="6" borderId="6" xfId="560" applyFont="1" applyFill="1" applyBorder="1" applyAlignment="1">
      <alignment horizontal="left" vertical="center" wrapText="1"/>
    </xf>
    <xf numFmtId="4" fontId="49" fillId="6" borderId="6" xfId="560" applyNumberFormat="1" applyFont="1" applyFill="1" applyBorder="1" applyAlignment="1">
      <alignment vertical="center" wrapText="1"/>
    </xf>
    <xf numFmtId="0" fontId="49" fillId="0" borderId="6" xfId="560" applyFont="1" applyBorder="1" applyAlignment="1">
      <alignment horizontal="left" vertical="center" wrapText="1"/>
    </xf>
    <xf numFmtId="4" fontId="48" fillId="0" borderId="6" xfId="560" applyNumberFormat="1" applyFont="1" applyBorder="1" applyAlignment="1">
      <alignment vertical="center" wrapText="1"/>
    </xf>
    <xf numFmtId="184" fontId="0" fillId="0" borderId="1" xfId="0" applyNumberFormat="1" applyFont="1" applyFill="1" applyBorder="1" applyAlignment="1" applyProtection="1">
      <alignment horizontal="center" vertical="center" shrinkToFit="1"/>
      <protection locked="0"/>
    </xf>
    <xf numFmtId="0" fontId="0" fillId="4" borderId="0" xfId="0" applyFill="1" applyAlignment="1">
      <alignment vertical="center" shrinkToFit="1"/>
    </xf>
    <xf numFmtId="0" fontId="0" fillId="4" borderId="0" xfId="0" applyFill="1" applyAlignment="1">
      <alignment shrinkToFit="1"/>
    </xf>
    <xf numFmtId="179" fontId="0" fillId="0" borderId="0" xfId="0" applyNumberFormat="1" applyFill="1" applyAlignment="1">
      <alignment shrinkToFit="1"/>
    </xf>
    <xf numFmtId="179" fontId="0" fillId="4" borderId="0" xfId="0" applyNumberFormat="1" applyFill="1" applyAlignment="1">
      <alignment shrinkToFit="1"/>
    </xf>
    <xf numFmtId="0" fontId="0" fillId="4" borderId="0" xfId="0" applyFill="1" applyAlignment="1">
      <alignment horizontal="left" wrapText="1" shrinkToFit="1"/>
    </xf>
    <xf numFmtId="0" fontId="3" fillId="4" borderId="0" xfId="0" applyFont="1" applyFill="1" applyAlignment="1">
      <alignment horizontal="center" vertical="center" shrinkToFit="1"/>
    </xf>
    <xf numFmtId="0" fontId="3" fillId="4" borderId="0" xfId="0" applyFont="1" applyFill="1" applyAlignment="1">
      <alignment horizontal="left" vertical="center" wrapText="1" shrinkToFit="1"/>
    </xf>
    <xf numFmtId="179" fontId="0" fillId="0" borderId="0" xfId="0" applyNumberFormat="1" applyFill="1" applyAlignment="1">
      <alignment vertical="center" shrinkToFit="1"/>
    </xf>
    <xf numFmtId="179" fontId="0" fillId="4" borderId="0" xfId="0" applyNumberFormat="1" applyFill="1" applyAlignment="1">
      <alignment vertical="center" shrinkToFit="1"/>
    </xf>
    <xf numFmtId="31" fontId="50" fillId="4" borderId="0" xfId="0" applyNumberFormat="1" applyFont="1" applyFill="1" applyBorder="1" applyAlignment="1">
      <alignment horizontal="left" vertical="center" wrapText="1" shrinkToFit="1"/>
    </xf>
    <xf numFmtId="0" fontId="0" fillId="4" borderId="2" xfId="0" applyFill="1" applyBorder="1" applyAlignment="1">
      <alignment horizontal="right" vertical="center" wrapText="1" shrinkToFit="1"/>
    </xf>
    <xf numFmtId="0" fontId="0" fillId="4" borderId="1" xfId="0" applyFill="1" applyBorder="1" applyAlignment="1">
      <alignment horizontal="center" vertical="center" shrinkToFit="1"/>
    </xf>
    <xf numFmtId="0" fontId="0" fillId="4" borderId="1" xfId="0" applyFill="1" applyBorder="1" applyAlignment="1">
      <alignment horizontal="left" vertical="center" wrapText="1" shrinkToFit="1"/>
    </xf>
    <xf numFmtId="179" fontId="0" fillId="0" borderId="1" xfId="0" applyNumberFormat="1" applyFill="1" applyBorder="1" applyAlignment="1">
      <alignment horizontal="center" vertical="center" shrinkToFit="1"/>
    </xf>
    <xf numFmtId="179" fontId="0" fillId="4" borderId="1" xfId="0" applyNumberFormat="1" applyFill="1" applyBorder="1" applyAlignment="1">
      <alignment horizontal="center" vertical="center" shrinkToFit="1"/>
    </xf>
    <xf numFmtId="179" fontId="33" fillId="4" borderId="1" xfId="0" applyNumberFormat="1" applyFont="1" applyFill="1" applyBorder="1" applyAlignment="1">
      <alignment horizontal="center" vertical="center" shrinkToFit="1"/>
    </xf>
    <xf numFmtId="0" fontId="0" fillId="4" borderId="1" xfId="0" applyFill="1" applyBorder="1" applyAlignment="1">
      <alignment horizontal="center" vertical="center" wrapText="1" shrinkToFit="1"/>
    </xf>
    <xf numFmtId="179" fontId="22" fillId="4" borderId="1" xfId="0" applyNumberFormat="1" applyFont="1" applyFill="1" applyBorder="1" applyAlignment="1">
      <alignment vertical="center" wrapText="1" shrinkToFit="1"/>
    </xf>
    <xf numFmtId="0" fontId="33" fillId="4" borderId="1" xfId="0"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179" fontId="22" fillId="4" borderId="1" xfId="0" applyNumberFormat="1" applyFont="1" applyFill="1" applyBorder="1" applyAlignment="1">
      <alignment horizontal="center" vertical="center" wrapText="1" shrinkToFit="1"/>
    </xf>
    <xf numFmtId="179" fontId="0" fillId="4" borderId="1" xfId="0" applyNumberFormat="1" applyFill="1" applyBorder="1" applyAlignment="1">
      <alignment vertical="center" shrinkToFit="1"/>
    </xf>
    <xf numFmtId="0" fontId="51" fillId="0" borderId="1" xfId="0" applyFont="1" applyFill="1" applyBorder="1" applyAlignment="1">
      <alignment horizontal="center" vertical="center" wrapText="1"/>
    </xf>
    <xf numFmtId="0" fontId="0" fillId="4" borderId="1" xfId="0" applyFill="1" applyBorder="1" applyAlignment="1">
      <alignment horizontal="center" wrapText="1" shrinkToFit="1"/>
    </xf>
    <xf numFmtId="0" fontId="33" fillId="4" borderId="1" xfId="0" applyFont="1" applyFill="1" applyBorder="1" applyAlignment="1">
      <alignment vertical="center" shrinkToFit="1"/>
    </xf>
    <xf numFmtId="179" fontId="2" fillId="4" borderId="1" xfId="0" applyNumberFormat="1" applyFont="1" applyFill="1" applyBorder="1" applyAlignment="1">
      <alignment vertical="center" wrapText="1" shrinkToFit="1"/>
    </xf>
    <xf numFmtId="0" fontId="51" fillId="0" borderId="1" xfId="0" applyFont="1" applyFill="1" applyBorder="1" applyAlignment="1">
      <alignment horizontal="left" vertical="center" wrapText="1"/>
    </xf>
    <xf numFmtId="0" fontId="33" fillId="5" borderId="1" xfId="0" applyFont="1" applyFill="1" applyBorder="1" applyAlignment="1">
      <alignment horizontal="center" vertical="center" shrinkToFit="1"/>
    </xf>
    <xf numFmtId="0" fontId="0" fillId="5" borderId="1" xfId="0" applyFill="1" applyBorder="1" applyAlignment="1">
      <alignment vertical="center" shrinkToFit="1"/>
    </xf>
    <xf numFmtId="179" fontId="0" fillId="5" borderId="1" xfId="0" applyNumberFormat="1" applyFill="1" applyBorder="1" applyAlignment="1">
      <alignment vertical="center" shrinkToFit="1"/>
    </xf>
    <xf numFmtId="0" fontId="33" fillId="5" borderId="1" xfId="0" applyFont="1" applyFill="1" applyBorder="1" applyAlignment="1">
      <alignment horizontal="left" vertical="center" wrapText="1" shrinkToFit="1"/>
    </xf>
    <xf numFmtId="179" fontId="14" fillId="5" borderId="1" xfId="0" applyNumberFormat="1" applyFont="1" applyFill="1" applyBorder="1" applyAlignment="1">
      <alignment horizontal="left" vertical="center" wrapText="1" shrinkToFit="1"/>
    </xf>
    <xf numFmtId="0" fontId="3" fillId="0" borderId="0" xfId="0" applyFont="1" applyAlignment="1">
      <alignment horizontal="center" vertical="center"/>
    </xf>
    <xf numFmtId="31" fontId="0" fillId="0" borderId="0" xfId="0" applyNumberFormat="1" applyBorder="1" applyAlignment="1">
      <alignment horizontal="right" vertical="center"/>
    </xf>
    <xf numFmtId="0" fontId="0" fillId="0" borderId="0" xfId="0" applyBorder="1" applyAlignment="1">
      <alignment horizontal="right" vertical="center"/>
    </xf>
    <xf numFmtId="0" fontId="2" fillId="0" borderId="1" xfId="0" applyFont="1" applyBorder="1" applyAlignment="1">
      <alignment horizontal="center" vertical="center" wrapText="1"/>
    </xf>
    <xf numFmtId="0" fontId="25" fillId="0" borderId="1" xfId="0" applyFont="1" applyBorder="1" applyAlignment="1">
      <alignment vertical="center"/>
    </xf>
    <xf numFmtId="0" fontId="0" fillId="0" borderId="1" xfId="0" applyFill="1" applyBorder="1" applyAlignment="1"/>
    <xf numFmtId="10" fontId="2" fillId="0" borderId="1" xfId="0" applyNumberFormat="1" applyFont="1" applyFill="1" applyBorder="1" applyAlignment="1">
      <alignment horizontal="right"/>
    </xf>
    <xf numFmtId="0" fontId="34" fillId="0" borderId="1" xfId="0" applyFont="1" applyFill="1" applyBorder="1" applyAlignment="1">
      <alignment vertical="center" shrinkToFit="1"/>
    </xf>
    <xf numFmtId="0" fontId="0" fillId="0" borderId="1" xfId="0" applyFill="1" applyBorder="1" applyAlignment="1">
      <alignment horizontal="right"/>
    </xf>
    <xf numFmtId="10" fontId="2" fillId="0" borderId="1" xfId="0" applyNumberFormat="1" applyFont="1" applyBorder="1" applyAlignment="1">
      <alignment horizontal="right"/>
    </xf>
    <xf numFmtId="0" fontId="34" fillId="0" borderId="1" xfId="0" applyFont="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shrinkToFi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 fillId="0" borderId="1" xfId="0" applyFont="1" applyFill="1" applyBorder="1" applyAlignment="1">
      <alignment horizontal="right" vertical="center"/>
    </xf>
    <xf numFmtId="0" fontId="25" fillId="0" borderId="1" xfId="0" applyFont="1" applyFill="1" applyBorder="1" applyAlignment="1">
      <alignment vertical="center" shrinkToFit="1"/>
    </xf>
    <xf numFmtId="10" fontId="2" fillId="0" borderId="1" xfId="0" applyNumberFormat="1" applyFont="1" applyFill="1" applyBorder="1" applyAlignment="1"/>
    <xf numFmtId="0" fontId="44" fillId="0" borderId="1" xfId="0" applyFont="1" applyFill="1" applyBorder="1" applyAlignment="1">
      <alignment horizontal="left" vertical="center" wrapText="1" shrinkToFit="1"/>
    </xf>
    <xf numFmtId="0" fontId="2" fillId="0" borderId="26" xfId="0" applyFont="1" applyFill="1" applyBorder="1" applyAlignment="1">
      <alignment horizontal="center" vertical="center"/>
    </xf>
    <xf numFmtId="0" fontId="0" fillId="0" borderId="1" xfId="0" applyBorder="1" applyAlignment="1">
      <alignment horizontal="right"/>
    </xf>
    <xf numFmtId="10" fontId="2" fillId="0" borderId="1" xfId="0" applyNumberFormat="1" applyFont="1" applyBorder="1" applyAlignment="1"/>
    <xf numFmtId="0" fontId="34" fillId="0" borderId="0" xfId="0" applyFont="1" applyFill="1" applyBorder="1" applyAlignment="1">
      <alignment vertical="center"/>
    </xf>
    <xf numFmtId="0" fontId="0" fillId="0" borderId="0" xfId="0" applyBorder="1" applyAlignment="1">
      <alignment vertical="center"/>
    </xf>
    <xf numFmtId="185" fontId="0" fillId="0" borderId="0" xfId="0" applyNumberFormat="1" applyAlignment="1"/>
    <xf numFmtId="0" fontId="52" fillId="0" borderId="0" xfId="0" applyFont="1" applyBorder="1" applyAlignment="1">
      <alignment horizontal="center" vertical="center" wrapText="1"/>
    </xf>
    <xf numFmtId="0" fontId="0" fillId="0" borderId="1" xfId="106" applyFont="1" applyBorder="1" applyAlignment="1">
      <alignment horizontal="center" vertical="center"/>
    </xf>
    <xf numFmtId="0" fontId="2" fillId="0" borderId="1" xfId="106" applyFont="1" applyBorder="1" applyAlignment="1">
      <alignment horizontal="center" vertical="center"/>
    </xf>
    <xf numFmtId="0" fontId="53" fillId="0" borderId="1" xfId="106" applyFont="1" applyBorder="1" applyAlignment="1">
      <alignment horizontal="center" vertical="center" wrapText="1"/>
    </xf>
    <xf numFmtId="0" fontId="53" fillId="0" borderId="1" xfId="106" applyFont="1" applyBorder="1" applyAlignment="1">
      <alignment horizontal="left" vertical="center" wrapText="1"/>
    </xf>
    <xf numFmtId="0" fontId="54" fillId="0" borderId="0" xfId="0" applyFont="1" applyBorder="1" applyAlignment="1">
      <alignment vertical="center" wrapText="1"/>
    </xf>
  </cellXfs>
  <cellStyles count="5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2 2 3 3_2018年各单位业务费和专项经费表" xfId="49"/>
    <cellStyle name="常规 2 4 2 2 2_2018年各单位业务费和专项经费表" xfId="50"/>
    <cellStyle name="常规 2 3 3 2 2 2 2" xfId="51"/>
    <cellStyle name="常规 2 2 4" xfId="52"/>
    <cellStyle name="常规 13 2 2 4 2 2 2 2" xfId="53"/>
    <cellStyle name="常规 2 2 3 5_2018年各单位业务费和专项经费表" xfId="54"/>
    <cellStyle name="常规 13 2" xfId="55"/>
    <cellStyle name="常规 7 3" xfId="56"/>
    <cellStyle name="常规 13 2 5 2 3 2_2018年各单位业务费和专项经费表" xfId="57"/>
    <cellStyle name="常规 13 2 2 2 2 2 2 2_2018年各单位业务费和专项经费表" xfId="58"/>
    <cellStyle name="常规 13 2 2 3 3 2" xfId="59"/>
    <cellStyle name="常规 13 2 3 3 3" xfId="60"/>
    <cellStyle name="常规 6" xfId="61"/>
    <cellStyle name="常规 13 2 2 2 3 4 2_2018年各单位业务费和专项经费表" xfId="62"/>
    <cellStyle name="常规 13 2 3 2 2 2" xfId="63"/>
    <cellStyle name="常规 13 2 2 2 3 3 3" xfId="64"/>
    <cellStyle name="常规 13 2 3 2" xfId="65"/>
    <cellStyle name="常规 2 4 4 2_2018年各单位业务费和专项经费表" xfId="66"/>
    <cellStyle name="常规 13 2 11" xfId="67"/>
    <cellStyle name="常规 2 2 2 2 2 2 2_2018年各单位业务费和专项经费表" xfId="68"/>
    <cellStyle name="常规 2 2 2 2 2 3" xfId="69"/>
    <cellStyle name="常规 13 2 2 4 2 2 3_2018年各单位业务费和专项经费表" xfId="70"/>
    <cellStyle name="常规 2 2 4 2 2 2 2 2" xfId="71"/>
    <cellStyle name="常规 8 2" xfId="72"/>
    <cellStyle name="常规 13 2 4 4 2 2" xfId="73"/>
    <cellStyle name="常规 2 2 2 2 2 3 2" xfId="74"/>
    <cellStyle name="常规 2 3 2 3 3_2018年各单位业务费和专项经费表" xfId="75"/>
    <cellStyle name="常规 2 2 4 2 2 2 2_2018年各单位业务费和专项经费表" xfId="76"/>
    <cellStyle name="常规 2 2 4 2 2 3_2018年各单位业务费和专项经费表" xfId="77"/>
    <cellStyle name="常规 13 2 2 3 5 2" xfId="78"/>
    <cellStyle name="常规 13 2 2 2 2 2 2" xfId="79"/>
    <cellStyle name="常规 13 2 2 2" xfId="80"/>
    <cellStyle name="常规 2 2 3 2 2 2 2" xfId="81"/>
    <cellStyle name="常规 13 2 2 2 2 2 3" xfId="82"/>
    <cellStyle name="常规 13 2 2 3" xfId="83"/>
    <cellStyle name="常规 13 2 5 2 4 2" xfId="84"/>
    <cellStyle name="常规 2 2 2 2 3 2 2" xfId="85"/>
    <cellStyle name="常规 12" xfId="86"/>
    <cellStyle name="常规 13 2 3 2 4_2018年各单位业务费和专项经费表" xfId="87"/>
    <cellStyle name="常规 13 2 2" xfId="88"/>
    <cellStyle name="常规 2 2 8" xfId="89"/>
    <cellStyle name="Normal 2" xfId="90"/>
    <cellStyle name="常规 10" xfId="91"/>
    <cellStyle name="常规 10 2" xfId="92"/>
    <cellStyle name="Normal" xfId="93"/>
    <cellStyle name="常规 13 2 2 2 3 2 2 2 2" xfId="94"/>
    <cellStyle name="常规 13 2 3 2 2 2 2_2018年各单位业务费和专项经费表" xfId="95"/>
    <cellStyle name="常规 11" xfId="96"/>
    <cellStyle name="常规 13" xfId="97"/>
    <cellStyle name="常规 11 2" xfId="98"/>
    <cellStyle name="常规 11 3" xfId="99"/>
    <cellStyle name="常规 13 2 2 5 2 2_2018年各单位业务费和专项经费表" xfId="100"/>
    <cellStyle name="常规 2 3 2 2" xfId="101"/>
    <cellStyle name="常规 12 2" xfId="102"/>
    <cellStyle name="常规 13 2 2 3 2 2 2_2018年各单位业务费和专项经费表" xfId="103"/>
    <cellStyle name="常规 2 3 2 6_2018年各单位业务费和专项经费表" xfId="104"/>
    <cellStyle name="常规 2 3 3 2" xfId="105"/>
    <cellStyle name="常规 12 3" xfId="106"/>
    <cellStyle name="常规 2 3 3 4 2_2018年各单位业务费和专项经费表" xfId="107"/>
    <cellStyle name="常规 13 2 10" xfId="108"/>
    <cellStyle name="常规 13 2 2 2 2" xfId="109"/>
    <cellStyle name="常规 13 2 2 2 2 2" xfId="110"/>
    <cellStyle name="常规 2 5 3" xfId="111"/>
    <cellStyle name="常规 13 2 2 2 2 4 2_2018年各单位业务费和专项经费表" xfId="112"/>
    <cellStyle name="常规 2 2 2 3 3 2_2018年各单位业务费和专项经费表" xfId="113"/>
    <cellStyle name="常规 13 2 2 2 2 2 2 2" xfId="114"/>
    <cellStyle name="常规 2 2 4 2_2018年各单位业务费和专项经费表" xfId="115"/>
    <cellStyle name="常规 13 2 2 2 2 2 2 2 2" xfId="116"/>
    <cellStyle name="常规 13 2 2 2 2 2 3 2" xfId="117"/>
    <cellStyle name="常规 2 3 2 4_2018年各单位业务费和专项经费表" xfId="118"/>
    <cellStyle name="常规 13 2 2 2 2 2 3_2018年各单位业务费和专项经费表" xfId="119"/>
    <cellStyle name="常规 13 2 2 2 2 3" xfId="120"/>
    <cellStyle name="常规 2 2 2 3 2" xfId="121"/>
    <cellStyle name="常规 13 2 2 2 2 3 2" xfId="122"/>
    <cellStyle name="常规 2 2 2 3 2 2" xfId="123"/>
    <cellStyle name="常规 13 2 2 2 2 3 2 2" xfId="124"/>
    <cellStyle name="常规 2 2 2 3 2 2 2" xfId="125"/>
    <cellStyle name="常规 2 3 3 3_2018年各单位业务费和专项经费表" xfId="126"/>
    <cellStyle name="常规 13 2 4 3" xfId="127"/>
    <cellStyle name="常规 13 2 2 2 2 3 2 2 2" xfId="128"/>
    <cellStyle name="常规 2 2 2 3 2 2 2 2" xfId="129"/>
    <cellStyle name="常规 13 2 2 2 2 3 2 2_2018年各单位业务费和专项经费表" xfId="130"/>
    <cellStyle name="常规 2 2 2 3 2 2 2_2018年各单位业务费和专项经费表" xfId="131"/>
    <cellStyle name="常规 13 2 2 2 2 3 3" xfId="132"/>
    <cellStyle name="常规 2 2 2 3 2 3" xfId="133"/>
    <cellStyle name="常规 13 2 2 2 2 3 3 2" xfId="134"/>
    <cellStyle name="常规 2 2 2 3 2 3 2" xfId="135"/>
    <cellStyle name="常规 20" xfId="136"/>
    <cellStyle name="常规 15" xfId="137"/>
    <cellStyle name="常规 13 2 2 2 2 3 3_2018年各单位业务费和专项经费表" xfId="138"/>
    <cellStyle name="常规 2 2 2 3 2 3_2018年各单位业务费和专项经费表" xfId="139"/>
    <cellStyle name="常规 13 2 2 2 2 4" xfId="140"/>
    <cellStyle name="常规 2 2 2 3 3" xfId="141"/>
    <cellStyle name="常规 13 2 2 2 2 4 2" xfId="142"/>
    <cellStyle name="常规 2 2 2 3 3 2" xfId="143"/>
    <cellStyle name="常规 13 2 2 2 2 4 2 2" xfId="144"/>
    <cellStyle name="常规 2 2 2 3 3 2 2" xfId="145"/>
    <cellStyle name="常规 13 2 2 2 2 4 3" xfId="146"/>
    <cellStyle name="常规 2 2 2 3 3 3" xfId="147"/>
    <cellStyle name="常规 13 2 2 2 2 4_2018年各单位业务费和专项经费表" xfId="148"/>
    <cellStyle name="常规 2 2 2 3 3_2018年各单位业务费和专项经费表" xfId="149"/>
    <cellStyle name="常规 13 2 2 2 2 5" xfId="150"/>
    <cellStyle name="常规 13 2 3 2 2 2 2" xfId="151"/>
    <cellStyle name="常规 2 2 2 3 4" xfId="152"/>
    <cellStyle name="常规 13 2 2 2 2 5 2" xfId="153"/>
    <cellStyle name="常规 13 2 3 2 2 2 2 2" xfId="154"/>
    <cellStyle name="常规 2 2 2 3 4 2" xfId="155"/>
    <cellStyle name="常规 13 2 2 2 2 5 2 2" xfId="156"/>
    <cellStyle name="常规 2 2 2 3 4 2 2" xfId="157"/>
    <cellStyle name="常规 13 2 2 2 2 5 2_2018年各单位业务费和专项经费表" xfId="158"/>
    <cellStyle name="常规 2 2 2 3 4 2_2018年各单位业务费和专项经费表" xfId="159"/>
    <cellStyle name="常规 13 2 2 2 2 6" xfId="160"/>
    <cellStyle name="常规 2 2 2 3 5" xfId="161"/>
    <cellStyle name="常规 13 2 2 2 2 6 2" xfId="162"/>
    <cellStyle name="常规 2 2 2 3 5 2" xfId="163"/>
    <cellStyle name="常规 13 2 2 2 2 6_2018年各单位业务费和专项经费表" xfId="164"/>
    <cellStyle name="常规 2 2 2 3 5_2018年各单位业务费和专项经费表" xfId="165"/>
    <cellStyle name="常规 13 2 2 2 2_2018年各单位业务费和专项经费表" xfId="166"/>
    <cellStyle name="常规 2 3 2 5" xfId="167"/>
    <cellStyle name="常规 13 2 2 2 3" xfId="168"/>
    <cellStyle name="常规 13 2 2 2 3 2" xfId="169"/>
    <cellStyle name="常规 13 2 2 2 3 2 2" xfId="170"/>
    <cellStyle name="常规 13 2 2 2 3 2 2 2" xfId="171"/>
    <cellStyle name="常规 2 4 2 3_2018年各单位业务费和专项经费表" xfId="172"/>
    <cellStyle name="常规 13 2 2 2 3 2 2 2_2018年各单位业务费和专项经费表" xfId="173"/>
    <cellStyle name="常规 13 2 9" xfId="174"/>
    <cellStyle name="常规 13 2 2 2 3 2 3" xfId="175"/>
    <cellStyle name="常规 13 2 2 2 3 2 3 2" xfId="176"/>
    <cellStyle name="常规 13 2 2 2 3 2 3_2018年各单位业务费和专项经费表" xfId="177"/>
    <cellStyle name="常规 2" xfId="178"/>
    <cellStyle name="常规 13 2 2 2 3 3" xfId="179"/>
    <cellStyle name="常规 13 2 2 2 3 3 2" xfId="180"/>
    <cellStyle name="常规 13 2 2 2 3 3 2 2" xfId="181"/>
    <cellStyle name="常规 13 2 2 2 3 3 2_2018年各单位业务费和专项经费表" xfId="182"/>
    <cellStyle name="常规 13 2 2 2 3 4" xfId="183"/>
    <cellStyle name="常规 13 2 2 2 3 4 2" xfId="184"/>
    <cellStyle name="常规 13 2 2 2 3 4 2 2" xfId="185"/>
    <cellStyle name="常规 13 2 2 2 3 5" xfId="186"/>
    <cellStyle name="常规 13 2 3 2 2 3 2" xfId="187"/>
    <cellStyle name="常规 2 3 2 3 2 2" xfId="188"/>
    <cellStyle name="常规 13 2 2 2 3 5 2" xfId="189"/>
    <cellStyle name="常规 2 3 2 3 2 2 2" xfId="190"/>
    <cellStyle name="常规 13 2 2 2 3 5_2018年各单位业务费和专项经费表" xfId="191"/>
    <cellStyle name="常规 2 3 2 3 2 2_2018年各单位业务费和专项经费表" xfId="192"/>
    <cellStyle name="常规 13 2 2 2 3_2018年各单位业务费和专项经费表" xfId="193"/>
    <cellStyle name="常规 2 5 2 2 2" xfId="194"/>
    <cellStyle name="常规 13 2 3 2 6" xfId="195"/>
    <cellStyle name="常规 13 2 2 3 2" xfId="196"/>
    <cellStyle name="常规 13 2 5 2 4 2 2" xfId="197"/>
    <cellStyle name="常规 2 2 2 2 3 2 2 2" xfId="198"/>
    <cellStyle name="常规 2 2 3 2 2 2_2018年各单位业务费和专项经费表" xfId="199"/>
    <cellStyle name="常规 13 2 2 3 2 2" xfId="200"/>
    <cellStyle name="常规 13 2 2 3 2 2 2" xfId="201"/>
    <cellStyle name="常规 2 3 2 6" xfId="202"/>
    <cellStyle name="常规 13 2 2 3 2 2 2 2" xfId="203"/>
    <cellStyle name="常规 2 3 2 6 2" xfId="204"/>
    <cellStyle name="常规 13 2 2 3 2 3" xfId="205"/>
    <cellStyle name="常规 2 2 3 3 2" xfId="206"/>
    <cellStyle name="常规 13 2 2 3 2 3 2" xfId="207"/>
    <cellStyle name="常规 2 2 3 3 2 2" xfId="208"/>
    <cellStyle name="常规 13 2 2 3 2 3_2018年各单位业务费和专项经费表" xfId="209"/>
    <cellStyle name="常规 2 2 3 3 2_2018年各单位业务费和专项经费表" xfId="210"/>
    <cellStyle name="常规 13 2 2 3 3" xfId="211"/>
    <cellStyle name="常规 2 3 2 5 2_2018年各单位业务费和专项经费表" xfId="212"/>
    <cellStyle name="常规 13 2 2 3 3 2 2" xfId="213"/>
    <cellStyle name="常规 13 2 2 6_2018年各单位业务费和专项经费表" xfId="214"/>
    <cellStyle name="常规 13 2 2 3 3 2_2018年各单位业务费和专项经费表" xfId="215"/>
    <cellStyle name="常规 13 2 2 3 3 3" xfId="216"/>
    <cellStyle name="常规 2 2 3 4 2" xfId="217"/>
    <cellStyle name="常规 13 2 2 3 3_2018年各单位业务费和专项经费表" xfId="218"/>
    <cellStyle name="常规 13 2 5 2 3 2" xfId="219"/>
    <cellStyle name="常规 13 2 2 3 4" xfId="220"/>
    <cellStyle name="常规 13 2 2 3 4 2" xfId="221"/>
    <cellStyle name="常规 13 2 2 3 4 2 2" xfId="222"/>
    <cellStyle name="常规 13 2 2 3 4 2_2018年各单位业务费和专项经费表" xfId="223"/>
    <cellStyle name="常规 13 2 2 3 5" xfId="224"/>
    <cellStyle name="常规 2 2 4 2 4 2_2018年各单位业务费和专项经费表" xfId="225"/>
    <cellStyle name="常规 13 2 2 3 5_2018年各单位业务费和专项经费表" xfId="226"/>
    <cellStyle name="常规 13 2 2 3_2018年各单位业务费和专项经费表" xfId="227"/>
    <cellStyle name="常规 13 2 5 2 4 2_2018年各单位业务费和专项经费表" xfId="228"/>
    <cellStyle name="常规 2 2 2 2 3 2 2_2018年各单位业务费和专项经费表" xfId="229"/>
    <cellStyle name="常规 13 2 2 4" xfId="230"/>
    <cellStyle name="常规 13 2 2 4 2" xfId="231"/>
    <cellStyle name="常规 13 2 2 4 2 2" xfId="232"/>
    <cellStyle name="常规 13 2 2 4 2 2 2" xfId="233"/>
    <cellStyle name="常规 2 8" xfId="234"/>
    <cellStyle name="常规 13 2 2 4 2 2 2 2 2" xfId="235"/>
    <cellStyle name="常规 13 2 2 4 2 2 2 2_2018年各单位业务费和专项经费表" xfId="236"/>
    <cellStyle name="常规 13 2 2 4 2 2 3" xfId="237"/>
    <cellStyle name="常规 2 3 2 3 3 2" xfId="238"/>
    <cellStyle name="常规 13 2 2 4 2 2 3 2" xfId="239"/>
    <cellStyle name="常规 13 2 2 5" xfId="240"/>
    <cellStyle name="常规 13 2 2 4 2 3" xfId="241"/>
    <cellStyle name="常规 2 4 5_2018年各单位业务费和专项经费表" xfId="242"/>
    <cellStyle name="常规 13 2 2 4 2 3 2" xfId="243"/>
    <cellStyle name="常规 2 10" xfId="244"/>
    <cellStyle name="常规 13 2 2 4 2 3 2 2" xfId="245"/>
    <cellStyle name="常规 14" xfId="246"/>
    <cellStyle name="常规 13 2 2 4 2 3 2_2018年各单位业务费和专项经费表" xfId="247"/>
    <cellStyle name="常规 13 2 6 2 2_2018年各单位业务费和专项经费表" xfId="248"/>
    <cellStyle name="常规 13 2 2 4 2 3 3" xfId="249"/>
    <cellStyle name="常规 13 2 3 3 2 2 2 2" xfId="250"/>
    <cellStyle name="常规 2 11" xfId="251"/>
    <cellStyle name="常规 13 2 2 4 2 3_2018年各单位业务费和专项经费表" xfId="252"/>
    <cellStyle name="常规 13 2 2 4 2 4" xfId="253"/>
    <cellStyle name="常规 13 2 2 4 2 4 2" xfId="254"/>
    <cellStyle name="常规 13 2 2 4 2 4 2 2" xfId="255"/>
    <cellStyle name="常规 13 2 2 4 2 4 2_2018年各单位业务费和专项经费表" xfId="256"/>
    <cellStyle name="常规 2 6_2018年各单位业务费和专项经费表" xfId="257"/>
    <cellStyle name="常规 2 3 3 4" xfId="258"/>
    <cellStyle name="常规 13 2 2 4 2 5" xfId="259"/>
    <cellStyle name="常规 13 2 3 2 4 2 2" xfId="260"/>
    <cellStyle name="常规 2 2 5 2 2 2" xfId="261"/>
    <cellStyle name="常规 13 2 2 4 2 5 2" xfId="262"/>
    <cellStyle name="常规 13 2 2 4 2 5_2018年各单位业务费和专项经费表" xfId="263"/>
    <cellStyle name="常规 2 2 2 2 3" xfId="264"/>
    <cellStyle name="常规 13 2 2 4 2_2018年各单位业务费和专项经费表" xfId="265"/>
    <cellStyle name="常规 2 4 2 2 2 2" xfId="266"/>
    <cellStyle name="常规 13 2 2 5 2" xfId="267"/>
    <cellStyle name="常规 13 2 2 5 2 2" xfId="268"/>
    <cellStyle name="常规 13 2 2 5 2 2 2" xfId="269"/>
    <cellStyle name="常规 13 2 2 5 3" xfId="270"/>
    <cellStyle name="常规 13 2 2 5 3 2" xfId="271"/>
    <cellStyle name="常规 13 2 2 5 3_2018年各单位业务费和专项经费表" xfId="272"/>
    <cellStyle name="常规 2 3 3 4 2 2" xfId="273"/>
    <cellStyle name="常规 13 2 2 6" xfId="274"/>
    <cellStyle name="常规 13 2 2 6 2" xfId="275"/>
    <cellStyle name="常规 2 3 2 2 3" xfId="276"/>
    <cellStyle name="常规 13 2 2 6 2 2" xfId="277"/>
    <cellStyle name="常规 2 2 6_2018年各单位业务费和专项经费表" xfId="278"/>
    <cellStyle name="常规 2 3 2 2 3 2" xfId="279"/>
    <cellStyle name="常规_2013年国有资本经营预算完成情况表" xfId="280"/>
    <cellStyle name="常规 13 2 3 3 4 2 2" xfId="281"/>
    <cellStyle name="常规 13 2 2 6 2_2018年各单位业务费和专项经费表" xfId="282"/>
    <cellStyle name="常规 2 3 2 2 3_2018年各单位业务费和专项经费表" xfId="283"/>
    <cellStyle name="常规 13 2 2 6 3" xfId="284"/>
    <cellStyle name="常规 13 2 2 7" xfId="285"/>
    <cellStyle name="常规 13 2 2 7 2" xfId="286"/>
    <cellStyle name="常规 2 3 2 3 3" xfId="287"/>
    <cellStyle name="常规 13 2 2 7_2018年各单位业务费和专项经费表" xfId="288"/>
    <cellStyle name="常规 13 2 2_2018年各单位业务费和专项经费表" xfId="289"/>
    <cellStyle name="常规 13 2 3 2 3 2 2 2" xfId="290"/>
    <cellStyle name="常规 13 2 3" xfId="291"/>
    <cellStyle name="常规 13 2 4 5 2" xfId="292"/>
    <cellStyle name="常规 13 2 3 2 2" xfId="293"/>
    <cellStyle name="常规 13 2 3 2 2 3" xfId="294"/>
    <cellStyle name="常规 2 3 2 3 2" xfId="295"/>
    <cellStyle name="常规 13 2 3 2 2 3_2018年各单位业务费和专项经费表" xfId="296"/>
    <cellStyle name="常规 13 2 3 2 3" xfId="297"/>
    <cellStyle name="常规 13 2 3 2 5 2_2018年各单位业务费和专项经费表" xfId="298"/>
    <cellStyle name="常规 13 2 3 2 3 2" xfId="299"/>
    <cellStyle name="常规 13 2 3 2 3 2 2" xfId="300"/>
    <cellStyle name="常规 13 2 3 2 3 2 2_2018年各单位业务费和专项经费表" xfId="301"/>
    <cellStyle name="常规 13 2 3 2 3 3" xfId="302"/>
    <cellStyle name="常规 2 3 2 4 2" xfId="303"/>
    <cellStyle name="常规 13 2 3 2 3 3 2" xfId="304"/>
    <cellStyle name="常规 2 3 2 4 2 2" xfId="305"/>
    <cellStyle name="常规 13 2 3 2 3 3_2018年各单位业务费和专项经费表" xfId="306"/>
    <cellStyle name="常规 2 3 2 4 2_2018年各单位业务费和专项经费表" xfId="307"/>
    <cellStyle name="常规 13 2 3 2 4" xfId="308"/>
    <cellStyle name="常规 2 2 5 2" xfId="309"/>
    <cellStyle name="常规 13 2 3 2 4 2" xfId="310"/>
    <cellStyle name="常规 2 2 5 2 2" xfId="311"/>
    <cellStyle name="常规 13 2 3 2 4 2_2018年各单位业务费和专项经费表" xfId="312"/>
    <cellStyle name="常规 2 2 3 2" xfId="313"/>
    <cellStyle name="常规 2 2 5 2 2_2018年各单位业务费和专项经费表" xfId="314"/>
    <cellStyle name="常规 13 2 3 2 4 3" xfId="315"/>
    <cellStyle name="常规 2 3 2 5 2" xfId="316"/>
    <cellStyle name="常规 13 2 3 2 5" xfId="317"/>
    <cellStyle name="常规 2 2 5 3" xfId="318"/>
    <cellStyle name="常规 13 2 3 2 5 2" xfId="319"/>
    <cellStyle name="常规 2 2 5 3 2" xfId="320"/>
    <cellStyle name="常规 13 2 3 2 5 2 2" xfId="321"/>
    <cellStyle name="常规 2 5 2 2_2018年各单位业务费和专项经费表" xfId="322"/>
    <cellStyle name="常规 13 2 3 2 6 2" xfId="323"/>
    <cellStyle name="常规 13 2 3 2 6_2018年各单位业务费和专项经费表" xfId="324"/>
    <cellStyle name="常规 2 9" xfId="325"/>
    <cellStyle name="常规 13 2 3 2_2018年各单位业务费和专项经费表" xfId="326"/>
    <cellStyle name="常规 13 2 3 3" xfId="327"/>
    <cellStyle name="常规 13 2 5 2 5 2" xfId="328"/>
    <cellStyle name="常规 2 2 2 2 3 3 2" xfId="329"/>
    <cellStyle name="常规 13 2 3 3 2" xfId="330"/>
    <cellStyle name="常规 13 2 3 3 2 2" xfId="331"/>
    <cellStyle name="常规 2_2018年各单位业务费和专项经费表" xfId="332"/>
    <cellStyle name="常规 13 2 3 3 2 2 2" xfId="333"/>
    <cellStyle name="常规 13 2 3 3 2 2 2_2018年各单位业务费和专项经费表" xfId="334"/>
    <cellStyle name="常规 13 2 3 3 2 3" xfId="335"/>
    <cellStyle name="常规 2 3 3 3 2" xfId="336"/>
    <cellStyle name="常规 13 2 3 3 2 3 2" xfId="337"/>
    <cellStyle name="常规 2 3 3 3 2 2" xfId="338"/>
    <cellStyle name="常规 13 2 3 3 2 3_2018年各单位业务费和专项经费表" xfId="339"/>
    <cellStyle name="常规 2 2 4 2 3 2 2" xfId="340"/>
    <cellStyle name="常规 2 3 3 3 2_2018年各单位业务费和专项经费表" xfId="341"/>
    <cellStyle name="常规 13 2 3 3 3 2" xfId="342"/>
    <cellStyle name="常规 13 2 3 3 3 2 2" xfId="343"/>
    <cellStyle name="常规 13 2 3 3 3 2_2018年各单位业务费和专项经费表" xfId="344"/>
    <cellStyle name="常规 13 2 3 3 3 3" xfId="345"/>
    <cellStyle name="常规 2 3 3 4 2" xfId="346"/>
    <cellStyle name="常规 13 2 3 3 3_2018年各单位业务费和专项经费表" xfId="347"/>
    <cellStyle name="常规 2 2 2 2 4 3" xfId="348"/>
    <cellStyle name="常规 13 2 3 3 4" xfId="349"/>
    <cellStyle name="常规 2 2 6 2" xfId="350"/>
    <cellStyle name="常规 24" xfId="351"/>
    <cellStyle name="常规 13 2 3 3 4 2" xfId="352"/>
    <cellStyle name="常规 19" xfId="353"/>
    <cellStyle name="常规 2 2 6 2 2" xfId="354"/>
    <cellStyle name="常规 13 2 3 3 4 2_2018年各单位业务费和专项经费表" xfId="355"/>
    <cellStyle name="常规 2 4 2 2" xfId="356"/>
    <cellStyle name="常规 13 2 3 3 5" xfId="357"/>
    <cellStyle name="常规 13 2 5 2 2 2" xfId="358"/>
    <cellStyle name="常规 2 7_2018年各单位业务费和专项经费表" xfId="359"/>
    <cellStyle name="常规 2 2 6 3" xfId="360"/>
    <cellStyle name="常规 13 2 3 3 5 2" xfId="361"/>
    <cellStyle name="常规 13 2 5 2 2 2 2" xfId="362"/>
    <cellStyle name="常规 13 2 3 3 5_2018年各单位业务费和专项经费表" xfId="363"/>
    <cellStyle name="常规 13 2 3 3_2018年各单位业务费和专项经费表" xfId="364"/>
    <cellStyle name="常规 13 2 4" xfId="365"/>
    <cellStyle name="常规 13 2 4 2" xfId="366"/>
    <cellStyle name="常规 2 2 5 3_2018年各单位业务费和专项经费表" xfId="367"/>
    <cellStyle name="常规 13 2 4 2 2" xfId="368"/>
    <cellStyle name="常规 13 2 4 2 2 2" xfId="369"/>
    <cellStyle name="常规 13 2 4 2 2 2 2" xfId="370"/>
    <cellStyle name="常规 13 2 5 2 5" xfId="371"/>
    <cellStyle name="常规 2 2 2 2 3 3" xfId="372"/>
    <cellStyle name="常规 13 2 4 2 2 2_2018年各单位业务费和专项经费表" xfId="373"/>
    <cellStyle name="常规 2 2 4 2 4 2" xfId="374"/>
    <cellStyle name="常规 13 2 4 2 3" xfId="375"/>
    <cellStyle name="常规 13 2 4 2 3 2" xfId="376"/>
    <cellStyle name="常规 4 3" xfId="377"/>
    <cellStyle name="常规 13 2 4 2 3_2018年各单位业务费和专项经费表" xfId="378"/>
    <cellStyle name="常规 13 2 4 3 2" xfId="379"/>
    <cellStyle name="常规 13 2 4 3 2 2" xfId="380"/>
    <cellStyle name="常规 13 2 4 3 2_2018年各单位业务费和专项经费表" xfId="381"/>
    <cellStyle name="常规 13 2 4 3 3" xfId="382"/>
    <cellStyle name="常规 13 2 4 3_2018年各单位业务费和专项经费表" xfId="383"/>
    <cellStyle name="常规 2 2 3 3 3" xfId="384"/>
    <cellStyle name="常规 13 2 4 4" xfId="385"/>
    <cellStyle name="常规 2 2 4 2 4 2 2" xfId="386"/>
    <cellStyle name="常规 13 2 4 4 2" xfId="387"/>
    <cellStyle name="常规 13 2 4 4 2_2018年各单位业务费和专项经费表" xfId="388"/>
    <cellStyle name="常规 13 2 4 5" xfId="389"/>
    <cellStyle name="常规 13 2 4 5_2018年各单位业务费和专项经费表" xfId="390"/>
    <cellStyle name="常规 13 2 4_2018年各单位业务费和专项经费表" xfId="391"/>
    <cellStyle name="常规 2 3 2 3" xfId="392"/>
    <cellStyle name="常规 13 2 5" xfId="393"/>
    <cellStyle name="常规 13 2 5 2" xfId="394"/>
    <cellStyle name="常规 2 3 3 5_2018年各单位业务费和专项经费表" xfId="395"/>
    <cellStyle name="常规 13 2 5 2 2" xfId="396"/>
    <cellStyle name="常规 13 2 5 2 2 2 2 2" xfId="397"/>
    <cellStyle name="常规 13 2 5 2 2 2 2_2018年各单位业务费和专项经费表" xfId="398"/>
    <cellStyle name="常规 13 2 7 2" xfId="399"/>
    <cellStyle name="常规 13 2 5 2 2 3" xfId="400"/>
    <cellStyle name="常规 2 2 3 3_2018年各单位业务费和专项经费表" xfId="401"/>
    <cellStyle name="常规 13 2 5 2 2 3 2" xfId="402"/>
    <cellStyle name="常规 2 2_2018年各单位业务费和专项经费表" xfId="403"/>
    <cellStyle name="常规 13 2 5 2 2 3_2018年各单位业务费和专项经费表" xfId="404"/>
    <cellStyle name="常规 13 2 5 2 3" xfId="405"/>
    <cellStyle name="常规 13 2 8 2" xfId="406"/>
    <cellStyle name="常规 13 2 5 2 3 2 2" xfId="407"/>
    <cellStyle name="常规 13 2 5 2 3 3" xfId="408"/>
    <cellStyle name="常规 13 2 5 2 3_2018年各单位业务费和专项经费表" xfId="409"/>
    <cellStyle name="常规 13 2 5 2 4" xfId="410"/>
    <cellStyle name="常规 2 2 2 2 3 2" xfId="411"/>
    <cellStyle name="常规 13 2 5 2 5_2018年各单位业务费和专项经费表" xfId="412"/>
    <cellStyle name="常规 2 2 2 2 3 3_2018年各单位业务费和专项经费表" xfId="413"/>
    <cellStyle name="常规 13 2 5 2_2018年各单位业务费和专项经费表" xfId="414"/>
    <cellStyle name="常规 2 2 4 2 3" xfId="415"/>
    <cellStyle name="常规 13 2 6" xfId="416"/>
    <cellStyle name="常规 2 2 2 2 4 2 2" xfId="417"/>
    <cellStyle name="常规 28" xfId="418"/>
    <cellStyle name="常规 13 2 6 2" xfId="419"/>
    <cellStyle name="常规 13 2 6 2 2" xfId="420"/>
    <cellStyle name="常规 2 15" xfId="421"/>
    <cellStyle name="常规 13 2 6 2 2 2" xfId="422"/>
    <cellStyle name="常规 13 2 6 3" xfId="423"/>
    <cellStyle name="常规 2 4 3 2" xfId="424"/>
    <cellStyle name="常规 13 2 6 3 2" xfId="425"/>
    <cellStyle name="常规 2 4 3 2 2" xfId="426"/>
    <cellStyle name="常规 13 2 6 3_2018年各单位业务费和专项经费表" xfId="427"/>
    <cellStyle name="常规 2 4 3 2_2018年各单位业务费和专项经费表" xfId="428"/>
    <cellStyle name="常规 13 2 7" xfId="429"/>
    <cellStyle name="常规 2 3 2 2 2 2_2018年各单位业务费和专项经费表" xfId="430"/>
    <cellStyle name="常规 13 2 7 2 2" xfId="431"/>
    <cellStyle name="常规 13 2 7 2_2018年各单位业务费和专项经费表" xfId="432"/>
    <cellStyle name="常规 13 2 7 3" xfId="433"/>
    <cellStyle name="常规 2 2 2 2 2 2" xfId="434"/>
    <cellStyle name="常规 2 4 4 2" xfId="435"/>
    <cellStyle name="常规 13 2 7_2018年各单位业务费和专项经费表" xfId="436"/>
    <cellStyle name="常规 13 2 8" xfId="437"/>
    <cellStyle name="常规 13 2 8_2018年各单位业务费和专项经费表" xfId="438"/>
    <cellStyle name="常规 13 2_2018年各单位业务费和专项经费表" xfId="439"/>
    <cellStyle name="常规 2 4" xfId="440"/>
    <cellStyle name="常规 21" xfId="441"/>
    <cellStyle name="常规 16" xfId="442"/>
    <cellStyle name="常规 22" xfId="443"/>
    <cellStyle name="常规 17" xfId="444"/>
    <cellStyle name="常规 23" xfId="445"/>
    <cellStyle name="常规 18" xfId="446"/>
    <cellStyle name="常规 2 3 2 2 2 2" xfId="447"/>
    <cellStyle name="常规 2 12" xfId="448"/>
    <cellStyle name="常规 2 13" xfId="449"/>
    <cellStyle name="常规 2 14" xfId="450"/>
    <cellStyle name="常规 2 2" xfId="451"/>
    <cellStyle name="常规 2 2 2" xfId="452"/>
    <cellStyle name="常规 2 2 2 2" xfId="453"/>
    <cellStyle name="常规 2 2 2 2 2" xfId="454"/>
    <cellStyle name="常规 2 4 4" xfId="455"/>
    <cellStyle name="常规 2 2 2 2 2 2 2" xfId="456"/>
    <cellStyle name="常规 2 2 2 2 2 2 2 2" xfId="457"/>
    <cellStyle name="常规 7 2" xfId="458"/>
    <cellStyle name="常规 2 2 2 2 2 3_2018年各单位业务费和专项经费表" xfId="459"/>
    <cellStyle name="常规 2 2 2 2 4" xfId="460"/>
    <cellStyle name="常规 2 2 2 2 4 2" xfId="461"/>
    <cellStyle name="常规 2 2 2 2 4 2_2018年各单位业务费和专项经费表" xfId="462"/>
    <cellStyle name="常规 2 2 2 2 4_2018年各单位业务费和专项经费表" xfId="463"/>
    <cellStyle name="常规 2 2 2 2 5" xfId="464"/>
    <cellStyle name="常规 2 2 2 2 5 2" xfId="465"/>
    <cellStyle name="常规 2 2 2 2 5 2 2" xfId="466"/>
    <cellStyle name="常规 2 2 2 2 5 2_2018年各单位业务费和专项经费表" xfId="467"/>
    <cellStyle name="常规 2 4 2 3" xfId="468"/>
    <cellStyle name="常规 2 2 2 2 6" xfId="469"/>
    <cellStyle name="常规 2 2 2 2 6 2" xfId="470"/>
    <cellStyle name="常规 2 2 2 2 6_2018年各单位业务费和专项经费表" xfId="471"/>
    <cellStyle name="常规 2 2 2 2_2018年各单位业务费和专项经费表" xfId="472"/>
    <cellStyle name="常规 2 2 2 3" xfId="473"/>
    <cellStyle name="常规 2 2 4 2 2 3 2" xfId="474"/>
    <cellStyle name="常规 2 3 3 2 3_2018年各单位业务费和专项经费表" xfId="475"/>
    <cellStyle name="常规 2 2 2 3_2018年各单位业务费和专项经费表" xfId="476"/>
    <cellStyle name="常规 2 2 3" xfId="477"/>
    <cellStyle name="常规 2 2 3 4 2 2" xfId="478"/>
    <cellStyle name="常规 2 2 3 2 2" xfId="479"/>
    <cellStyle name="常规 2 2 3 2 2 2" xfId="480"/>
    <cellStyle name="常规 2 2 3 2 3" xfId="481"/>
    <cellStyle name="常规 2 2 3 2 3 2" xfId="482"/>
    <cellStyle name="常规 2 2 3 2 3_2018年各单位业务费和专项经费表" xfId="483"/>
    <cellStyle name="常规 2 2 3 3" xfId="484"/>
    <cellStyle name="常规 2 2 3 4" xfId="485"/>
    <cellStyle name="常规 2 2 3 4 2_2018年各单位业务费和专项经费表" xfId="486"/>
    <cellStyle name="常规 2 2 3 5" xfId="487"/>
    <cellStyle name="常规 2 2 3 5 2" xfId="488"/>
    <cellStyle name="常规 2 2 3_2018年各单位业务费和专项经费表" xfId="489"/>
    <cellStyle name="常规 2 2 4 2" xfId="490"/>
    <cellStyle name="常规 2 2 4 2 2" xfId="491"/>
    <cellStyle name="常规 2 2 4 2 2 2" xfId="492"/>
    <cellStyle name="常规 2 2 4 2 2 2 2" xfId="493"/>
    <cellStyle name="常规 2 2 4 2 2 3" xfId="494"/>
    <cellStyle name="常规 2 2 4 2 3 2" xfId="495"/>
    <cellStyle name="常规 2 2 4 2 3 2_2018年各单位业务费和专项经费表" xfId="496"/>
    <cellStyle name="常规 2 2 4 2 3 3" xfId="497"/>
    <cellStyle name="常规 2 2 4 2 3_2018年各单位业务费和专项经费表" xfId="498"/>
    <cellStyle name="常规 2 2 4 2 4" xfId="499"/>
    <cellStyle name="常规 2 2 4 2 5" xfId="500"/>
    <cellStyle name="常规 2 3 3 2 3 2" xfId="501"/>
    <cellStyle name="常规 2 2 4 2 5 2" xfId="502"/>
    <cellStyle name="常规 2 2 4 2 5_2018年各单位业务费和专项经费表" xfId="503"/>
    <cellStyle name="常规 2 2 5" xfId="504"/>
    <cellStyle name="常规 2 2 6" xfId="505"/>
    <cellStyle name="常规 2 2 6 2_2018年各单位业务费和专项经费表" xfId="506"/>
    <cellStyle name="常规 2 2 7" xfId="507"/>
    <cellStyle name="常规 2 2 7 2" xfId="508"/>
    <cellStyle name="常规 2 2 7_2018年各单位业务费和专项经费表" xfId="509"/>
    <cellStyle name="常规 2 3" xfId="510"/>
    <cellStyle name="常规 2 3 2" xfId="511"/>
    <cellStyle name="常规 2 3 2 2 2" xfId="512"/>
    <cellStyle name="常规 2 3 2 2 2 2 2" xfId="513"/>
    <cellStyle name="常规 2 3 2 4" xfId="514"/>
    <cellStyle name="常规 2 3 2 4 3" xfId="515"/>
    <cellStyle name="常规 2 3 2 5 2 2" xfId="516"/>
    <cellStyle name="常规 2 3 2_2018年各单位业务费和专项经费表" xfId="517"/>
    <cellStyle name="常规 2 3 3" xfId="518"/>
    <cellStyle name="常规 2 3 3 2 2" xfId="519"/>
    <cellStyle name="常规 2 3 3 2 2 2" xfId="520"/>
    <cellStyle name="常规 2 3 3 2 2 2_2018年各单位业务费和专项经费表" xfId="521"/>
    <cellStyle name="常规 2 3 3 2 3" xfId="522"/>
    <cellStyle name="常规 2 3 3 3" xfId="523"/>
    <cellStyle name="常规 2 3 3 3 3" xfId="524"/>
    <cellStyle name="常规 2 3 3 5" xfId="525"/>
    <cellStyle name="常规 2 3 3 5 2" xfId="526"/>
    <cellStyle name="常规 25" xfId="527"/>
    <cellStyle name="常规 2 3 3_2018年各单位业务费和专项经费表" xfId="528"/>
    <cellStyle name="常规 2 4 2" xfId="529"/>
    <cellStyle name="常规 2 4 2 2 2" xfId="530"/>
    <cellStyle name="常规 2 4 2 3 2" xfId="531"/>
    <cellStyle name="常规 2 4 3" xfId="532"/>
    <cellStyle name="常规 2 4 3 3" xfId="533"/>
    <cellStyle name="常规 2 4 3_2018年各单位业务费和专项经费表" xfId="534"/>
    <cellStyle name="常规 2 4 4 2 2" xfId="535"/>
    <cellStyle name="常规 2 4 5" xfId="536"/>
    <cellStyle name="常规 2 4 5 2" xfId="537"/>
    <cellStyle name="常规 2 4_2018年各单位业务费和专项经费表" xfId="538"/>
    <cellStyle name="常规 2 5" xfId="539"/>
    <cellStyle name="常规 2 5 2" xfId="540"/>
    <cellStyle name="常规 2 5 2 2" xfId="541"/>
    <cellStyle name="常规 2 5 3 2" xfId="542"/>
    <cellStyle name="常规 2 5 3_2018年各单位业务费和专项经费表" xfId="543"/>
    <cellStyle name="常规 2 6" xfId="544"/>
    <cellStyle name="常规 2 6 2" xfId="545"/>
    <cellStyle name="常规 2 6 2 2" xfId="546"/>
    <cellStyle name="常规 2 6 2_2018年各单位业务费和专项经费表" xfId="547"/>
    <cellStyle name="常规 2 6 3" xfId="548"/>
    <cellStyle name="常规 2 7" xfId="549"/>
    <cellStyle name="常规 2 7 2" xfId="550"/>
    <cellStyle name="常规 2 8 2" xfId="551"/>
    <cellStyle name="常规 21 2" xfId="552"/>
    <cellStyle name="常规 21 2 2" xfId="553"/>
    <cellStyle name="常规 21 3" xfId="554"/>
    <cellStyle name="常规 26" xfId="555"/>
    <cellStyle name="常规 27" xfId="556"/>
    <cellStyle name="常规 3" xfId="557"/>
    <cellStyle name="常规 3 2" xfId="558"/>
    <cellStyle name="常规 3 3" xfId="559"/>
    <cellStyle name="常规 4" xfId="560"/>
    <cellStyle name="常规 4 2" xfId="561"/>
    <cellStyle name="常规 4 2 2" xfId="562"/>
    <cellStyle name="常规 4 4" xfId="563"/>
    <cellStyle name="常规 4 2 2 2" xfId="564"/>
    <cellStyle name="常规 5" xfId="565"/>
    <cellStyle name="常规 5 2" xfId="566"/>
    <cellStyle name="常规 6 2" xfId="567"/>
    <cellStyle name="常规 7" xfId="568"/>
    <cellStyle name="常规 7 4" xfId="569"/>
    <cellStyle name="常规 8" xfId="570"/>
    <cellStyle name="常规 9" xfId="571"/>
    <cellStyle name="好_2008年全省汇总收支计算表_财力性转移支付2010年预算参考数_隋心对账单定稿0514 2 2" xfId="572"/>
    <cellStyle name="千位分隔 2" xfId="573"/>
    <cellStyle name="千位分隔 3" xfId="574"/>
  </cellStyles>
  <dxfs count="18">
    <dxf>
      <font>
        <color rgb="FFFFFFFF"/>
      </font>
    </dxf>
    <dxf>
      <fill>
        <patternFill patternType="solid">
          <bgColor rgb="FFDBE5F1"/>
        </patternFill>
      </fill>
    </dxf>
    <dxf>
      <fill>
        <patternFill patternType="solid">
          <bgColor rgb="FFDBE5F1"/>
        </patternFill>
      </fill>
    </dxf>
    <dxf>
      <font>
        <b val="1"/>
        <color rgb="FF000000"/>
      </font>
    </dxf>
    <dxf>
      <font>
        <b val="1"/>
        <color rgb="FF000000"/>
      </font>
    </dxf>
    <dxf>
      <font>
        <b val="1"/>
        <color rgb="FF000000"/>
      </font>
      <border>
        <left/>
        <right/>
        <top style="double">
          <color rgb="FF4F81BD"/>
        </top>
        <bottom/>
      </border>
    </dxf>
    <dxf>
      <font>
        <b val="1"/>
        <color rgb="FFFFFFFF"/>
      </font>
      <fill>
        <patternFill patternType="solid">
          <bgColor rgb="FF4F81BD"/>
        </patternFill>
      </fill>
    </dxf>
    <dxf>
      <font>
        <color rgb="FF000000"/>
      </font>
      <border>
        <left style="thin">
          <color rgb="FF4F81BD"/>
        </left>
        <right style="thin">
          <color rgb="FF4F81BD"/>
        </right>
        <top style="thin">
          <color rgb="FF4F81BD"/>
        </top>
        <bottom style="thin">
          <color rgb="FF4F81BD"/>
        </bottom>
        <horizontal style="thin">
          <color rgb="FF95B3D7"/>
        </horizontal>
      </border>
    </dxf>
    <dxf>
      <fill>
        <patternFill patternType="solid">
          <bgColor rgb="FFDBE5F1"/>
        </patternFill>
      </fill>
      <border>
        <left/>
        <right/>
        <top/>
        <bottom style="thin">
          <color rgb="FF95B3D7"/>
        </bottom>
      </border>
    </dxf>
    <dxf>
      <font>
        <b val="1"/>
      </font>
      <fill>
        <patternFill patternType="solid">
          <bgColor rgb="FFDBE5F1"/>
        </patternFill>
      </fill>
      <border>
        <left/>
        <right/>
        <top/>
        <bottom style="thin">
          <color rgb="FF95B3D7"/>
        </bottom>
      </border>
    </dxf>
    <dxf>
      <font>
        <color rgb="FF000000"/>
      </font>
    </dxf>
    <dxf>
      <font>
        <color rgb="FF000000"/>
      </font>
      <border>
        <left/>
        <right/>
        <top/>
        <bottom style="thin">
          <color rgb="FF95B3D7"/>
        </bottom>
      </border>
    </dxf>
    <dxf>
      <font>
        <b val="1"/>
        <color rgb="FF000000"/>
      </font>
    </dxf>
    <dxf>
      <font>
        <b val="1"/>
        <color rgb="FF000000"/>
      </font>
      <border>
        <left/>
        <right/>
        <top style="thin">
          <color rgb="FF4F81BD"/>
        </top>
        <bottom style="thin">
          <color rgb="FF4F81BD"/>
        </bottom>
      </border>
    </dxf>
    <dxf>
      <fill>
        <patternFill patternType="solid">
          <bgColor rgb="FFDBE5F1"/>
        </patternFill>
      </fill>
    </dxf>
    <dxf>
      <fill>
        <patternFill patternType="solid">
          <bgColor rgb="FFDBE5F1"/>
        </patternFill>
      </fill>
    </dxf>
    <dxf>
      <font>
        <b val="1"/>
        <color rgb="FF000000"/>
      </font>
      <fill>
        <patternFill patternType="solid">
          <bgColor rgb="FFDBE5F1"/>
        </patternFill>
      </fill>
      <border>
        <left/>
        <right/>
        <top style="thin">
          <color rgb="FF95B3D7"/>
        </top>
        <bottom style="thin">
          <color rgb="FF95B3D7"/>
        </bottom>
      </border>
    </dxf>
    <dxf>
      <font>
        <b val="1"/>
        <color rgb="FF000000"/>
      </font>
      <fill>
        <patternFill patternType="solid">
          <bgColor rgb="FFDBE5F1"/>
        </patternFill>
      </fill>
      <border>
        <left/>
        <right/>
        <top/>
        <bottom style="thin">
          <color rgb="FF95B3D7"/>
        </bottom>
      </border>
    </dxf>
  </dxfs>
  <tableStyles count="2" defaultTableStyle="TableStyleMedium9" defaultPivotStyle="PivotStyleLight16">
    <tableStyle name="TableStylePreset3_Accent1 1" pivot="0" count="7" xr9:uid="{F4A47EE7-5FA2-4FF6-A84C-85219F7069BB}">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75322BD1-366E-455F-9FF1-48C161EF453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8.xml.rels><?xml version="1.0" encoding="UTF-8" standalone="yes"?>
<Relationships xmlns="http://schemas.openxmlformats.org/package/2006/relationships"><Relationship Id="rId1" Type="http://schemas.openxmlformats.org/officeDocument/2006/relationships/hyperlink" Target="https://220.168.30.69:8808/page/debt/zqgl/fxgl/zqzlYhsMain.jsp"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B18" sqref="B18"/>
    </sheetView>
  </sheetViews>
  <sheetFormatPr defaultColWidth="10" defaultRowHeight="14.25" outlineLevelCol="2"/>
  <cols>
    <col min="1" max="1" width="9.875" customWidth="1"/>
    <col min="2" max="2" width="66.875" customWidth="1"/>
    <col min="3" max="7" width="9.75" customWidth="1"/>
  </cols>
  <sheetData>
    <row r="1" ht="27" customHeight="1" spans="1:3">
      <c r="A1" s="306" t="s">
        <v>0</v>
      </c>
      <c r="B1" s="306"/>
    </row>
    <row r="2" ht="24.75" customHeight="1" spans="1:3">
      <c r="A2" s="307" t="s">
        <v>1</v>
      </c>
      <c r="B2" s="308" t="s">
        <v>2</v>
      </c>
    </row>
    <row r="3" ht="24.75" customHeight="1" spans="1:3">
      <c r="A3" s="309">
        <v>1</v>
      </c>
      <c r="B3" s="310" t="s">
        <v>3</v>
      </c>
    </row>
    <row r="4" ht="24.75" customHeight="1" spans="1:3">
      <c r="A4" s="309">
        <v>2</v>
      </c>
      <c r="B4" s="310" t="s">
        <v>4</v>
      </c>
    </row>
    <row r="5" ht="24.75" customHeight="1" spans="1:3">
      <c r="A5" s="309">
        <v>3</v>
      </c>
      <c r="B5" s="310" t="s">
        <v>5</v>
      </c>
      <c r="C5" s="311"/>
    </row>
    <row r="6" ht="24.75" customHeight="1" spans="1:3">
      <c r="A6" s="309">
        <v>4</v>
      </c>
      <c r="B6" s="310" t="s">
        <v>6</v>
      </c>
    </row>
    <row r="7" ht="24.75" customHeight="1" spans="1:3">
      <c r="A7" s="309">
        <v>5</v>
      </c>
      <c r="B7" s="310" t="s">
        <v>7</v>
      </c>
    </row>
    <row r="8" ht="24.75" customHeight="1" spans="1:3">
      <c r="A8" s="309">
        <v>6</v>
      </c>
      <c r="B8" s="310" t="s">
        <v>8</v>
      </c>
    </row>
    <row r="9" ht="24.75" customHeight="1" spans="1:3">
      <c r="A9" s="309">
        <v>7</v>
      </c>
      <c r="B9" s="310" t="s">
        <v>9</v>
      </c>
    </row>
    <row r="10" ht="24.75" customHeight="1" spans="1:3">
      <c r="A10" s="309">
        <v>8</v>
      </c>
      <c r="B10" s="310" t="s">
        <v>10</v>
      </c>
    </row>
    <row r="11" ht="24.75" customHeight="1" spans="1:3">
      <c r="A11" s="309">
        <v>9</v>
      </c>
      <c r="B11" s="310" t="s">
        <v>11</v>
      </c>
    </row>
    <row r="12" ht="24.75" customHeight="1" spans="1:3">
      <c r="A12" s="309">
        <v>10</v>
      </c>
      <c r="B12" s="310" t="s">
        <v>12</v>
      </c>
    </row>
    <row r="13" ht="24.75" customHeight="1" spans="1:3">
      <c r="A13" s="309">
        <v>11</v>
      </c>
      <c r="B13" s="310" t="s">
        <v>13</v>
      </c>
    </row>
    <row r="14" ht="24.75" customHeight="1" spans="1:3">
      <c r="A14" s="309">
        <v>12</v>
      </c>
      <c r="B14" s="310" t="s">
        <v>14</v>
      </c>
    </row>
    <row r="15" ht="24.75" customHeight="1" spans="1:3">
      <c r="A15" s="309">
        <v>13</v>
      </c>
      <c r="B15" s="310" t="s">
        <v>15</v>
      </c>
    </row>
    <row r="16" ht="24.75" customHeight="1" spans="1:3">
      <c r="A16" s="309">
        <v>14</v>
      </c>
      <c r="B16" s="310" t="s">
        <v>16</v>
      </c>
    </row>
    <row r="17" ht="24.75" customHeight="1" spans="1:2">
      <c r="A17" s="309">
        <v>15</v>
      </c>
      <c r="B17" s="310" t="s">
        <v>17</v>
      </c>
    </row>
    <row r="18" ht="24.75" customHeight="1" spans="1:2">
      <c r="A18" s="309">
        <v>16</v>
      </c>
      <c r="B18" s="310" t="s">
        <v>18</v>
      </c>
    </row>
    <row r="19" ht="24.75" customHeight="1" spans="1:2">
      <c r="A19" s="309">
        <v>17</v>
      </c>
      <c r="B19" s="310" t="s">
        <v>19</v>
      </c>
    </row>
    <row r="20" ht="24.75" customHeight="1" spans="1:2">
      <c r="A20" s="309">
        <v>18</v>
      </c>
      <c r="B20" s="310" t="s">
        <v>20</v>
      </c>
    </row>
    <row r="21" ht="24.75" customHeight="1" spans="1:2">
      <c r="A21" s="309">
        <v>19</v>
      </c>
      <c r="B21" s="310" t="s">
        <v>21</v>
      </c>
    </row>
    <row r="22" ht="24.75" customHeight="1" spans="1:2">
      <c r="A22" s="309">
        <v>20</v>
      </c>
      <c r="B22" s="310" t="s">
        <v>22</v>
      </c>
    </row>
    <row r="23" ht="24.75" customHeight="1" spans="1:2">
      <c r="A23" s="309">
        <v>21</v>
      </c>
      <c r="B23" s="310" t="s">
        <v>23</v>
      </c>
    </row>
    <row r="24" ht="24.75" customHeight="1" spans="1:2">
      <c r="A24" s="309">
        <v>22</v>
      </c>
      <c r="B24" s="310" t="s">
        <v>24</v>
      </c>
    </row>
    <row r="25" ht="24.75" customHeight="1" spans="1:2">
      <c r="A25" s="309">
        <v>23</v>
      </c>
      <c r="B25" s="310" t="s">
        <v>25</v>
      </c>
    </row>
    <row r="26" ht="24.75" customHeight="1" spans="1:2">
      <c r="A26" s="309">
        <v>24</v>
      </c>
      <c r="B26" s="310" t="s">
        <v>26</v>
      </c>
    </row>
    <row r="27" customFormat="1" ht="24.75" customHeight="1" spans="1:2">
      <c r="A27" s="309">
        <v>25</v>
      </c>
      <c r="B27" s="310" t="s">
        <v>27</v>
      </c>
    </row>
    <row r="28" customFormat="1" ht="24.75" customHeight="1" spans="1:2">
      <c r="A28" s="309">
        <v>26</v>
      </c>
      <c r="B28" s="310" t="s">
        <v>28</v>
      </c>
    </row>
    <row r="29" customFormat="1" ht="24.75" customHeight="1" spans="1:2">
      <c r="A29" s="309">
        <v>27</v>
      </c>
      <c r="B29" s="310" t="s">
        <v>29</v>
      </c>
    </row>
  </sheetData>
  <mergeCells count="1">
    <mergeCell ref="A1:B1"/>
  </mergeCells>
  <printOptions horizontalCentered="1"/>
  <pageMargins left="0.708244776162576" right="0.708244776162576" top="0.747823152016467" bottom="0.551319967104694" header="0.315238382872634" footer="0.315238382872634"/>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H32" sqref="H32"/>
    </sheetView>
  </sheetViews>
  <sheetFormatPr defaultColWidth="9" defaultRowHeight="14.25" outlineLevelRow="6"/>
  <sheetData>
    <row r="1" ht="20.25" spans="1:10">
      <c r="A1" s="175" t="s">
        <v>988</v>
      </c>
      <c r="B1" s="175"/>
      <c r="C1" s="175"/>
      <c r="D1" s="175"/>
      <c r="E1" s="175"/>
      <c r="F1" s="175"/>
      <c r="G1" s="175"/>
      <c r="H1" s="175"/>
      <c r="I1" s="175"/>
      <c r="J1" s="175"/>
    </row>
    <row r="2" spans="1:10">
      <c r="A2" s="176" t="s">
        <v>989</v>
      </c>
      <c r="B2" s="177"/>
      <c r="C2" s="177"/>
      <c r="D2" s="177"/>
      <c r="E2" s="177"/>
      <c r="F2" s="177"/>
      <c r="G2" s="177"/>
      <c r="H2" s="177"/>
      <c r="I2" s="177"/>
      <c r="J2" s="178" t="s">
        <v>990</v>
      </c>
    </row>
    <row r="3" spans="1:10">
      <c r="A3" s="179" t="s">
        <v>991</v>
      </c>
      <c r="B3" s="180" t="s">
        <v>992</v>
      </c>
      <c r="C3" s="181"/>
      <c r="D3" s="182"/>
      <c r="E3" s="180" t="s">
        <v>993</v>
      </c>
      <c r="F3" s="181"/>
      <c r="G3" s="182"/>
      <c r="H3" s="180" t="s">
        <v>994</v>
      </c>
      <c r="I3" s="181"/>
      <c r="J3" s="182"/>
    </row>
    <row r="4" ht="27" spans="1:10">
      <c r="A4" s="183"/>
      <c r="B4" s="184" t="s">
        <v>995</v>
      </c>
      <c r="C4" s="184" t="s">
        <v>996</v>
      </c>
      <c r="D4" s="184" t="s">
        <v>997</v>
      </c>
      <c r="E4" s="184" t="s">
        <v>995</v>
      </c>
      <c r="F4" s="184" t="s">
        <v>996</v>
      </c>
      <c r="G4" s="184" t="s">
        <v>997</v>
      </c>
      <c r="H4" s="184" t="s">
        <v>995</v>
      </c>
      <c r="I4" s="184" t="s">
        <v>996</v>
      </c>
      <c r="J4" s="184" t="s">
        <v>997</v>
      </c>
    </row>
    <row r="5" spans="1:10">
      <c r="A5" s="185" t="s">
        <v>998</v>
      </c>
      <c r="B5" s="186"/>
      <c r="C5" s="186"/>
      <c r="D5" s="186"/>
      <c r="E5" s="186"/>
      <c r="F5" s="186"/>
      <c r="G5" s="186"/>
      <c r="H5" s="186"/>
      <c r="I5" s="186"/>
      <c r="J5" s="187"/>
    </row>
    <row r="6" spans="1:10">
      <c r="A6" s="184" t="s">
        <v>999</v>
      </c>
      <c r="B6" s="188"/>
      <c r="C6" s="188"/>
      <c r="D6" s="188"/>
      <c r="E6" s="188"/>
      <c r="F6" s="188"/>
      <c r="G6" s="188"/>
      <c r="H6" s="188"/>
      <c r="I6" s="188"/>
      <c r="J6" s="188"/>
    </row>
    <row r="7" ht="20.25" spans="1:10">
      <c r="A7" s="189" t="s">
        <v>1000</v>
      </c>
      <c r="B7" s="189"/>
      <c r="C7" s="189"/>
      <c r="D7" s="189"/>
      <c r="E7" s="189"/>
      <c r="F7" s="189"/>
      <c r="G7" s="189"/>
      <c r="H7" s="189"/>
      <c r="I7" s="189"/>
      <c r="J7" s="189"/>
    </row>
  </sheetData>
  <mergeCells count="6">
    <mergeCell ref="A1:J1"/>
    <mergeCell ref="B3:D3"/>
    <mergeCell ref="E3:G3"/>
    <mergeCell ref="H3:J3"/>
    <mergeCell ref="A7:J7"/>
    <mergeCell ref="A3:A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4" sqref="A4:B4"/>
    </sheetView>
  </sheetViews>
  <sheetFormatPr defaultColWidth="9" defaultRowHeight="14.25" outlineLevelRow="3" outlineLevelCol="1"/>
  <cols>
    <col min="1" max="2" width="32" customWidth="1"/>
  </cols>
  <sheetData>
    <row r="1" ht="22.5" spans="1:2">
      <c r="A1" s="171" t="s">
        <v>1001</v>
      </c>
      <c r="B1" s="171"/>
    </row>
    <row r="2" ht="18.75" spans="1:2">
      <c r="A2" s="172" t="s">
        <v>1002</v>
      </c>
      <c r="B2" s="173" t="s">
        <v>990</v>
      </c>
    </row>
    <row r="3" ht="18.75" spans="1:2">
      <c r="A3" s="174" t="s">
        <v>1003</v>
      </c>
      <c r="B3" s="174" t="s">
        <v>1004</v>
      </c>
    </row>
    <row r="4" ht="18.75" spans="1:2">
      <c r="A4" s="174">
        <v>16700</v>
      </c>
      <c r="B4" s="174">
        <v>68825</v>
      </c>
    </row>
  </sheetData>
  <mergeCells count="1">
    <mergeCell ref="A1:B1"/>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4" sqref="A4:B4"/>
    </sheetView>
  </sheetViews>
  <sheetFormatPr defaultColWidth="9" defaultRowHeight="14.25" outlineLevelRow="3" outlineLevelCol="1"/>
  <cols>
    <col min="1" max="2" width="30.375" customWidth="1"/>
  </cols>
  <sheetData>
    <row r="1" ht="22.5" spans="1:2">
      <c r="A1" s="171" t="s">
        <v>1005</v>
      </c>
      <c r="B1" s="171"/>
    </row>
    <row r="2" ht="18.75" spans="1:2">
      <c r="A2" s="172" t="s">
        <v>1006</v>
      </c>
      <c r="B2" s="173" t="s">
        <v>990</v>
      </c>
    </row>
    <row r="3" ht="18.75" spans="1:2">
      <c r="A3" s="174" t="s">
        <v>1003</v>
      </c>
      <c r="B3" s="174" t="s">
        <v>1004</v>
      </c>
    </row>
    <row r="4" ht="18.75" spans="1:2">
      <c r="A4" s="174">
        <v>88900</v>
      </c>
      <c r="B4" s="174">
        <v>475200</v>
      </c>
    </row>
  </sheetData>
  <mergeCells count="1">
    <mergeCell ref="A1:B1"/>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showZeros="0" workbookViewId="0">
      <selection activeCell="A1" sqref="A1:E1"/>
    </sheetView>
  </sheetViews>
  <sheetFormatPr defaultColWidth="9" defaultRowHeight="14.25" outlineLevelCol="4"/>
  <cols>
    <col min="1" max="1" width="29.625" customWidth="1"/>
    <col min="2" max="2" width="8" customWidth="1"/>
    <col min="3" max="3" width="7.375" customWidth="1"/>
    <col min="4" max="4" width="8" customWidth="1"/>
    <col min="5" max="5" width="13.75" customWidth="1"/>
  </cols>
  <sheetData>
    <row r="1" ht="20.25" customHeight="1" spans="1:5">
      <c r="A1" s="148" t="s">
        <v>1007</v>
      </c>
      <c r="B1" s="148"/>
      <c r="C1" s="148"/>
      <c r="D1" s="148"/>
      <c r="E1" s="148"/>
    </row>
    <row r="2" spans="1:5">
      <c r="A2" s="165" t="s">
        <v>1008</v>
      </c>
      <c r="B2" s="163"/>
      <c r="C2" s="163"/>
      <c r="D2" s="163"/>
      <c r="E2" s="166" t="s">
        <v>990</v>
      </c>
    </row>
    <row r="3" spans="1:5">
      <c r="A3" s="151" t="s">
        <v>1009</v>
      </c>
      <c r="B3" s="151" t="s">
        <v>76</v>
      </c>
      <c r="C3" s="151" t="s">
        <v>1010</v>
      </c>
      <c r="D3" s="151" t="s">
        <v>1011</v>
      </c>
      <c r="E3" s="151" t="s">
        <v>78</v>
      </c>
    </row>
    <row r="4" spans="1:5">
      <c r="A4" s="152" t="s">
        <v>1012</v>
      </c>
      <c r="B4" s="155">
        <v>40000</v>
      </c>
      <c r="C4" s="155"/>
      <c r="D4" s="155"/>
      <c r="E4" s="155">
        <f>SUM(B4:D4)</f>
        <v>40000</v>
      </c>
    </row>
    <row r="5" spans="1:5">
      <c r="A5" s="152" t="s">
        <v>1013</v>
      </c>
      <c r="B5" s="155">
        <v>300</v>
      </c>
      <c r="C5" s="155"/>
      <c r="D5" s="155"/>
      <c r="E5" s="155">
        <f>SUM(B5:D5)</f>
        <v>300</v>
      </c>
    </row>
    <row r="6" spans="1:5">
      <c r="A6" s="152" t="s">
        <v>1014</v>
      </c>
      <c r="B6" s="155">
        <v>400</v>
      </c>
      <c r="C6" s="155"/>
      <c r="D6" s="155"/>
      <c r="E6" s="155">
        <f>SUM(B6:D6)</f>
        <v>400</v>
      </c>
    </row>
    <row r="7" spans="1:5">
      <c r="A7" s="167" t="s">
        <v>1015</v>
      </c>
      <c r="B7" s="155">
        <v>12000</v>
      </c>
      <c r="C7" s="155"/>
      <c r="D7" s="155"/>
      <c r="E7" s="155">
        <f>SUM(B7:D7)</f>
        <v>12000</v>
      </c>
    </row>
    <row r="8" spans="1:5">
      <c r="A8" s="167"/>
      <c r="B8" s="155"/>
      <c r="C8" s="155"/>
      <c r="D8" s="155"/>
      <c r="E8" s="155">
        <f>SUM(B8:D8)</f>
        <v>0</v>
      </c>
    </row>
    <row r="9" spans="1:5">
      <c r="A9" s="58"/>
      <c r="B9" s="58"/>
      <c r="C9" s="58"/>
      <c r="D9" s="58"/>
      <c r="E9" s="58"/>
    </row>
    <row r="10" spans="1:5">
      <c r="A10" s="152"/>
      <c r="B10" s="155"/>
      <c r="C10" s="155"/>
      <c r="D10" s="155"/>
      <c r="E10" s="155">
        <f>SUM(B10:D10)</f>
        <v>0</v>
      </c>
    </row>
    <row r="11" spans="1:5">
      <c r="A11" s="152"/>
      <c r="B11" s="155"/>
      <c r="C11" s="155"/>
      <c r="D11" s="155"/>
      <c r="E11" s="155">
        <f>SUM(B11:D11)</f>
        <v>0</v>
      </c>
    </row>
    <row r="12" spans="1:5">
      <c r="A12" s="152"/>
      <c r="B12" s="155"/>
      <c r="C12" s="155"/>
      <c r="D12" s="155"/>
      <c r="E12" s="155">
        <f>SUM(B12:D12)</f>
        <v>0</v>
      </c>
    </row>
    <row r="13" spans="1:5">
      <c r="A13" s="152"/>
      <c r="B13" s="155"/>
      <c r="C13" s="155"/>
      <c r="D13" s="155"/>
      <c r="E13" s="155">
        <f>SUM(B13:D13)</f>
        <v>0</v>
      </c>
    </row>
    <row r="14" spans="1:5">
      <c r="A14" s="58"/>
      <c r="B14" s="58"/>
      <c r="C14" s="58"/>
      <c r="D14" s="58"/>
      <c r="E14" s="58"/>
    </row>
    <row r="15" spans="1:5">
      <c r="A15" s="152"/>
      <c r="B15" s="155"/>
      <c r="C15" s="155"/>
      <c r="D15" s="155"/>
      <c r="E15" s="155">
        <f>SUM(B15:D15)</f>
        <v>0</v>
      </c>
    </row>
    <row r="16" spans="1:5">
      <c r="A16" s="168"/>
      <c r="B16" s="155"/>
      <c r="C16" s="155"/>
      <c r="D16" s="155"/>
      <c r="E16" s="155">
        <f>SUM(B16:D16)</f>
        <v>0</v>
      </c>
    </row>
    <row r="17" spans="1:5">
      <c r="A17" s="168"/>
      <c r="B17" s="155"/>
      <c r="C17" s="155"/>
      <c r="D17" s="155"/>
      <c r="E17" s="155">
        <f>SUM(B17:D17)</f>
        <v>0</v>
      </c>
    </row>
    <row r="18" spans="1:5">
      <c r="A18" s="168"/>
      <c r="B18" s="155"/>
      <c r="C18" s="155"/>
      <c r="D18" s="155"/>
      <c r="E18" s="155"/>
    </row>
    <row r="19" spans="1:5">
      <c r="A19" s="168"/>
      <c r="B19" s="155"/>
      <c r="C19" s="155"/>
      <c r="D19" s="155"/>
      <c r="E19" s="155">
        <f>SUM(B19:D19)</f>
        <v>0</v>
      </c>
    </row>
    <row r="20" spans="1:5">
      <c r="A20" s="168"/>
      <c r="B20" s="155"/>
      <c r="C20" s="155"/>
      <c r="D20" s="155"/>
      <c r="E20" s="155"/>
    </row>
    <row r="21" spans="1:5">
      <c r="A21" s="168"/>
      <c r="B21" s="155"/>
      <c r="C21" s="155"/>
      <c r="D21" s="155"/>
      <c r="E21" s="155"/>
    </row>
    <row r="22" spans="1:5">
      <c r="A22" s="168"/>
      <c r="B22" s="155"/>
      <c r="C22" s="155"/>
      <c r="D22" s="155"/>
      <c r="E22" s="155"/>
    </row>
    <row r="23" spans="1:5">
      <c r="A23" s="168"/>
      <c r="B23" s="155"/>
      <c r="C23" s="155"/>
      <c r="D23" s="155"/>
      <c r="E23" s="155"/>
    </row>
    <row r="24" spans="1:5">
      <c r="A24" s="168"/>
      <c r="B24" s="155"/>
      <c r="C24" s="155"/>
      <c r="D24" s="155"/>
      <c r="E24" s="155">
        <f>SUM(B24:D24)</f>
        <v>0</v>
      </c>
    </row>
    <row r="25" spans="1:5">
      <c r="A25" s="168"/>
      <c r="B25" s="155"/>
      <c r="C25" s="155"/>
      <c r="D25" s="155"/>
      <c r="E25" s="155">
        <f>SUM(B25:D25)</f>
        <v>0</v>
      </c>
    </row>
    <row r="26" spans="1:5">
      <c r="A26" s="168"/>
      <c r="B26" s="155"/>
      <c r="C26" s="155"/>
      <c r="D26" s="155"/>
      <c r="E26" s="155"/>
    </row>
    <row r="27" spans="1:5">
      <c r="A27" s="159" t="s">
        <v>1016</v>
      </c>
      <c r="B27" s="155">
        <f>SUM(B4:B25)</f>
        <v>52700</v>
      </c>
      <c r="C27" s="155"/>
      <c r="D27" s="155"/>
      <c r="E27" s="155">
        <f t="shared" ref="E27:E33" si="0">SUM(B27:D27)</f>
        <v>52700</v>
      </c>
    </row>
    <row r="28" s="104" customFormat="1" ht="20.1" customHeight="1" spans="1:5">
      <c r="A28" s="169" t="s">
        <v>1017</v>
      </c>
      <c r="B28" s="161">
        <f>B29+B32</f>
        <v>0</v>
      </c>
      <c r="C28" s="161">
        <f>C29+C32</f>
        <v>4669</v>
      </c>
      <c r="D28" s="161">
        <f>D29+D32</f>
        <v>159385</v>
      </c>
      <c r="E28" s="155">
        <f t="shared" si="0"/>
        <v>164054</v>
      </c>
    </row>
    <row r="29" s="104" customFormat="1" ht="20.1" customHeight="1" spans="1:5">
      <c r="A29" s="170" t="s">
        <v>1018</v>
      </c>
      <c r="B29" s="161">
        <f>B30+B31</f>
        <v>0</v>
      </c>
      <c r="C29" s="161">
        <f>C30+C31</f>
        <v>4669</v>
      </c>
      <c r="D29" s="161">
        <f>D30+D31</f>
        <v>0</v>
      </c>
      <c r="E29" s="155">
        <f t="shared" si="0"/>
        <v>4669</v>
      </c>
    </row>
    <row r="30" s="104" customFormat="1" ht="20.1" customHeight="1" spans="1:5">
      <c r="A30" s="170" t="s">
        <v>1019</v>
      </c>
      <c r="B30" s="161"/>
      <c r="C30" s="161">
        <v>4669</v>
      </c>
      <c r="D30" s="161"/>
      <c r="E30" s="155">
        <f t="shared" si="0"/>
        <v>4669</v>
      </c>
    </row>
    <row r="31" s="104" customFormat="1" ht="20.1" customHeight="1" spans="1:5">
      <c r="A31" s="170" t="s">
        <v>1020</v>
      </c>
      <c r="B31" s="161"/>
      <c r="C31" s="161"/>
      <c r="D31" s="161"/>
      <c r="E31" s="155">
        <f t="shared" si="0"/>
        <v>0</v>
      </c>
    </row>
    <row r="32" s="104" customFormat="1" ht="20.1" customHeight="1" spans="1:5">
      <c r="A32" s="170" t="s">
        <v>1021</v>
      </c>
      <c r="B32" s="161"/>
      <c r="C32" s="161"/>
      <c r="D32" s="161">
        <v>159385</v>
      </c>
      <c r="E32" s="155">
        <f t="shared" si="0"/>
        <v>159385</v>
      </c>
    </row>
    <row r="33" ht="22.5" customHeight="1" spans="1:5">
      <c r="A33" s="153" t="s">
        <v>1022</v>
      </c>
      <c r="B33" s="158">
        <f>SUM(B4:B25)+B28</f>
        <v>52700</v>
      </c>
      <c r="C33" s="158">
        <f>SUM(C4:C25)+C28</f>
        <v>4669</v>
      </c>
      <c r="D33" s="158">
        <f>SUM(D4:D25)+D28</f>
        <v>159385</v>
      </c>
      <c r="E33" s="155">
        <f t="shared" si="0"/>
        <v>216754</v>
      </c>
    </row>
    <row r="34" spans="1:5">
      <c r="A34" s="163"/>
      <c r="B34" s="163"/>
      <c r="C34" s="163"/>
      <c r="D34" s="163"/>
      <c r="E34" s="163"/>
    </row>
    <row r="35" spans="1:5">
      <c r="A35" s="163"/>
      <c r="B35" s="163"/>
      <c r="C35" s="163"/>
      <c r="D35" s="163"/>
      <c r="E35" s="163"/>
    </row>
    <row r="36" spans="1:5">
      <c r="A36" s="163"/>
      <c r="B36" s="163"/>
      <c r="C36" s="163"/>
      <c r="D36" s="163"/>
      <c r="E36" s="163"/>
    </row>
    <row r="37" spans="1:5">
      <c r="A37" s="163"/>
      <c r="B37" s="163"/>
      <c r="C37" s="163"/>
      <c r="D37" s="163"/>
      <c r="E37" s="163"/>
    </row>
    <row r="38" spans="1:5">
      <c r="A38" s="163"/>
      <c r="B38" s="163"/>
      <c r="C38" s="163"/>
      <c r="D38" s="163"/>
      <c r="E38" s="163"/>
    </row>
    <row r="39" spans="1:5">
      <c r="A39" s="163"/>
      <c r="B39" s="163"/>
      <c r="C39" s="163"/>
      <c r="D39" s="163"/>
      <c r="E39" s="163"/>
    </row>
    <row r="40" spans="1:5">
      <c r="A40" s="163"/>
      <c r="B40" s="163"/>
      <c r="C40" s="163"/>
      <c r="D40" s="163"/>
      <c r="E40" s="163"/>
    </row>
  </sheetData>
  <mergeCells count="1">
    <mergeCell ref="A1:E1"/>
  </mergeCells>
  <pageMargins left="0.315238382872634" right="0.315238382872634" top="0.747823152016467" bottom="0.747823152016467" header="0.315238382872634" footer="0.315238382872634"/>
  <pageSetup paperSize="9" orientation="landscape" useFirstPageNumber="1"/>
  <headerFooter>
    <oddFooter>&amp;C&amp;"宋体,常规"&amp;12第 &amp;"宋体,常规"&amp;12&amp;P&amp;"宋体,常规"&amp;12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showZeros="0" workbookViewId="0">
      <selection activeCell="C31" sqref="C31"/>
    </sheetView>
  </sheetViews>
  <sheetFormatPr defaultColWidth="9" defaultRowHeight="14.25" outlineLevelCol="4"/>
  <cols>
    <col min="1" max="1" width="37.75" customWidth="1"/>
    <col min="2" max="2" width="8.625" customWidth="1"/>
    <col min="3" max="3" width="8" customWidth="1"/>
    <col min="4" max="4" width="12.75" customWidth="1"/>
    <col min="5" max="5" width="19.625" customWidth="1"/>
  </cols>
  <sheetData>
    <row r="1" ht="20.25" customHeight="1" spans="1:5">
      <c r="A1" s="148" t="s">
        <v>1023</v>
      </c>
      <c r="B1" s="148"/>
      <c r="C1" s="148"/>
      <c r="D1" s="148"/>
      <c r="E1" s="148"/>
    </row>
    <row r="2" spans="1:5">
      <c r="A2" s="164" t="s">
        <v>1024</v>
      </c>
      <c r="B2" s="164"/>
      <c r="C2" s="164"/>
      <c r="D2" s="164"/>
      <c r="E2" s="149" t="s">
        <v>32</v>
      </c>
    </row>
    <row r="3" spans="1:5">
      <c r="A3" s="151" t="s">
        <v>1009</v>
      </c>
      <c r="B3" s="151" t="s">
        <v>76</v>
      </c>
      <c r="C3" s="151" t="s">
        <v>1010</v>
      </c>
      <c r="D3" s="151" t="s">
        <v>1011</v>
      </c>
      <c r="E3" s="151" t="s">
        <v>78</v>
      </c>
    </row>
    <row r="4" spans="1:5">
      <c r="A4" s="152" t="s">
        <v>1025</v>
      </c>
      <c r="B4" s="153"/>
      <c r="C4" s="58">
        <f>C5+C6</f>
        <v>0</v>
      </c>
      <c r="D4" s="58">
        <f>D5+D6</f>
        <v>0</v>
      </c>
      <c r="E4" s="58">
        <f t="shared" ref="E4:E15" si="0">SUM(B4:D4)</f>
        <v>0</v>
      </c>
    </row>
    <row r="5" spans="1:5">
      <c r="A5" s="154" t="s">
        <v>1026</v>
      </c>
      <c r="B5" s="155"/>
      <c r="C5" s="58"/>
      <c r="D5" s="58"/>
      <c r="E5" s="58">
        <f t="shared" si="0"/>
        <v>0</v>
      </c>
    </row>
    <row r="6" spans="1:5">
      <c r="A6" s="156" t="s">
        <v>1027</v>
      </c>
      <c r="B6" s="58"/>
      <c r="C6" s="58"/>
      <c r="D6" s="58"/>
      <c r="E6" s="58">
        <f t="shared" si="0"/>
        <v>0</v>
      </c>
    </row>
    <row r="7" spans="1:5">
      <c r="A7" s="152" t="s">
        <v>1028</v>
      </c>
      <c r="B7" s="155"/>
      <c r="C7" s="58"/>
      <c r="D7" s="58">
        <f>SUM(D8:D8)</f>
        <v>0</v>
      </c>
      <c r="E7" s="58">
        <f t="shared" si="0"/>
        <v>0</v>
      </c>
    </row>
    <row r="8" spans="1:5">
      <c r="A8" s="154" t="s">
        <v>1029</v>
      </c>
      <c r="B8" s="155"/>
      <c r="C8" s="58"/>
      <c r="D8" s="58"/>
      <c r="E8" s="58">
        <f t="shared" si="0"/>
        <v>0</v>
      </c>
    </row>
    <row r="9" spans="1:5">
      <c r="A9" s="152" t="s">
        <v>1030</v>
      </c>
      <c r="B9" s="155"/>
      <c r="C9" s="58"/>
      <c r="D9" s="58"/>
      <c r="E9" s="58">
        <f t="shared" si="0"/>
        <v>0</v>
      </c>
    </row>
    <row r="10" spans="1:5">
      <c r="A10" s="152" t="s">
        <v>1031</v>
      </c>
      <c r="B10" s="155">
        <f>SUM(B11:B13)</f>
        <v>17975</v>
      </c>
      <c r="C10" s="155">
        <f>SUM(C11:C13)</f>
        <v>0</v>
      </c>
      <c r="D10" s="155">
        <f>SUM(D11:D13)</f>
        <v>7166</v>
      </c>
      <c r="E10" s="58">
        <f t="shared" si="0"/>
        <v>25141</v>
      </c>
    </row>
    <row r="11" spans="1:5">
      <c r="A11" s="152" t="s">
        <v>1032</v>
      </c>
      <c r="B11" s="155">
        <v>17275</v>
      </c>
      <c r="C11" s="58"/>
      <c r="D11" s="58">
        <f>6125+609</f>
        <v>6734</v>
      </c>
      <c r="E11" s="58">
        <f t="shared" si="0"/>
        <v>24009</v>
      </c>
    </row>
    <row r="12" spans="1:5">
      <c r="A12" s="152" t="s">
        <v>1033</v>
      </c>
      <c r="B12" s="155">
        <v>300</v>
      </c>
      <c r="C12" s="58"/>
      <c r="D12" s="58">
        <v>405</v>
      </c>
      <c r="E12" s="58">
        <f t="shared" si="0"/>
        <v>705</v>
      </c>
    </row>
    <row r="13" spans="1:5">
      <c r="A13" s="152" t="s">
        <v>1034</v>
      </c>
      <c r="B13" s="155">
        <v>400</v>
      </c>
      <c r="C13" s="58"/>
      <c r="D13" s="58">
        <v>27</v>
      </c>
      <c r="E13" s="58">
        <f t="shared" si="0"/>
        <v>427</v>
      </c>
    </row>
    <row r="14" spans="1:5">
      <c r="A14" s="152" t="s">
        <v>1035</v>
      </c>
      <c r="B14" s="155"/>
      <c r="C14" s="58">
        <v>2283</v>
      </c>
      <c r="D14" s="58">
        <v>5828</v>
      </c>
      <c r="E14" s="58">
        <f t="shared" si="0"/>
        <v>8111</v>
      </c>
    </row>
    <row r="15" spans="1:5">
      <c r="A15" s="157" t="s">
        <v>1036</v>
      </c>
      <c r="B15" s="155"/>
      <c r="C15" s="58">
        <v>2283</v>
      </c>
      <c r="D15" s="58">
        <f>1323+630+551+3324</f>
        <v>5828</v>
      </c>
      <c r="E15" s="58">
        <f t="shared" si="0"/>
        <v>8111</v>
      </c>
    </row>
    <row r="16" spans="1:5">
      <c r="A16" s="154" t="s">
        <v>1037</v>
      </c>
      <c r="B16" s="155"/>
      <c r="C16" s="58"/>
      <c r="D16" s="58"/>
      <c r="E16" s="58"/>
    </row>
    <row r="17" spans="1:5">
      <c r="A17" s="154" t="s">
        <v>1038</v>
      </c>
      <c r="B17" s="155"/>
      <c r="C17" s="58">
        <v>1060</v>
      </c>
      <c r="D17" s="58">
        <v>193</v>
      </c>
      <c r="E17" s="58">
        <f>SUM(B17:D17)</f>
        <v>1253</v>
      </c>
    </row>
    <row r="18" spans="1:5">
      <c r="A18" s="154" t="s">
        <v>1039</v>
      </c>
      <c r="B18" s="155"/>
      <c r="C18" s="58">
        <v>1060</v>
      </c>
      <c r="D18" s="58">
        <v>193</v>
      </c>
      <c r="E18" s="58">
        <f>SUM(B18:D18)</f>
        <v>1253</v>
      </c>
    </row>
    <row r="19" spans="1:5">
      <c r="A19" s="154" t="s">
        <v>1040</v>
      </c>
      <c r="B19" s="155"/>
      <c r="C19" s="58"/>
      <c r="D19" s="58"/>
      <c r="E19" s="58">
        <f>SUM(B19:D19)</f>
        <v>0</v>
      </c>
    </row>
    <row r="20" spans="1:5">
      <c r="A20" s="154" t="s">
        <v>1041</v>
      </c>
      <c r="B20" s="155"/>
      <c r="C20" s="58"/>
      <c r="D20" s="58"/>
      <c r="E20" s="58"/>
    </row>
    <row r="21" spans="1:5">
      <c r="A21" s="154" t="s">
        <v>1042</v>
      </c>
      <c r="B21" s="155"/>
      <c r="C21" s="58"/>
      <c r="D21" s="58"/>
      <c r="E21" s="58"/>
    </row>
    <row r="22" spans="1:5">
      <c r="A22" s="154" t="s">
        <v>1043</v>
      </c>
      <c r="B22" s="155"/>
      <c r="C22" s="58"/>
      <c r="D22" s="58"/>
      <c r="E22" s="58"/>
    </row>
    <row r="23" spans="1:5">
      <c r="A23" s="154" t="s">
        <v>1044</v>
      </c>
      <c r="B23" s="155"/>
      <c r="C23" s="58"/>
      <c r="D23" s="58"/>
      <c r="E23" s="58"/>
    </row>
    <row r="24" spans="1:5">
      <c r="A24" s="154" t="s">
        <v>1045</v>
      </c>
      <c r="B24" s="158"/>
      <c r="C24" s="58">
        <v>1326</v>
      </c>
      <c r="D24" s="158">
        <f>146608-410</f>
        <v>146198</v>
      </c>
      <c r="E24" s="58">
        <f t="shared" ref="E24:E33" si="1">SUM(B24:D24)</f>
        <v>147524</v>
      </c>
    </row>
    <row r="25" spans="1:5">
      <c r="A25" s="157" t="s">
        <v>1046</v>
      </c>
      <c r="B25" s="158">
        <v>19725</v>
      </c>
      <c r="C25" s="58"/>
      <c r="D25" s="58"/>
      <c r="E25" s="58">
        <f t="shared" si="1"/>
        <v>19725</v>
      </c>
    </row>
    <row r="26" spans="1:5">
      <c r="A26" s="157" t="s">
        <v>1047</v>
      </c>
      <c r="B26" s="158">
        <v>19725</v>
      </c>
      <c r="C26" s="58"/>
      <c r="D26" s="58"/>
      <c r="E26" s="58">
        <f t="shared" si="1"/>
        <v>19725</v>
      </c>
    </row>
    <row r="27" spans="1:5">
      <c r="A27" s="159" t="s">
        <v>1048</v>
      </c>
      <c r="B27" s="58">
        <f>B4+B7+B9+B10+B14+B16+B17+B19+B24+B25</f>
        <v>37700</v>
      </c>
      <c r="C27" s="58">
        <f>C4+C7+C9+C10+C14+C16+C17+C19+C24+C25</f>
        <v>4669</v>
      </c>
      <c r="D27" s="58">
        <f>D4+D7+D9+D10+D14+D16+D17+D19+D24+D25</f>
        <v>159385</v>
      </c>
      <c r="E27" s="58">
        <f t="shared" si="1"/>
        <v>201754</v>
      </c>
    </row>
    <row r="28" s="104" customFormat="1" ht="20.1" customHeight="1" spans="1:5">
      <c r="A28" s="160" t="s">
        <v>1049</v>
      </c>
      <c r="B28" s="161">
        <f>B29+B32</f>
        <v>15000</v>
      </c>
      <c r="C28" s="158"/>
      <c r="D28" s="158"/>
      <c r="E28" s="158">
        <f t="shared" si="1"/>
        <v>15000</v>
      </c>
    </row>
    <row r="29" s="104" customFormat="1" ht="20.1" customHeight="1" spans="1:5">
      <c r="A29" s="161" t="s">
        <v>1050</v>
      </c>
      <c r="B29" s="161">
        <v>15000</v>
      </c>
      <c r="C29" s="158"/>
      <c r="D29" s="158"/>
      <c r="E29" s="158">
        <f t="shared" si="1"/>
        <v>15000</v>
      </c>
    </row>
    <row r="30" s="104" customFormat="1" ht="20.1" customHeight="1" spans="1:5">
      <c r="A30" s="161" t="s">
        <v>1051</v>
      </c>
      <c r="B30" s="161"/>
      <c r="C30" s="158"/>
      <c r="D30" s="158"/>
      <c r="E30" s="158">
        <f t="shared" si="1"/>
        <v>0</v>
      </c>
    </row>
    <row r="31" s="104" customFormat="1" ht="20.1" customHeight="1" spans="1:5">
      <c r="A31" s="160" t="s">
        <v>908</v>
      </c>
      <c r="B31" s="161"/>
      <c r="C31" s="158"/>
      <c r="D31" s="158"/>
      <c r="E31" s="158">
        <f t="shared" si="1"/>
        <v>0</v>
      </c>
    </row>
    <row r="32" s="104" customFormat="1" ht="20.1" customHeight="1" spans="1:5">
      <c r="A32" s="162" t="s">
        <v>1052</v>
      </c>
      <c r="B32" s="161"/>
      <c r="C32" s="158"/>
      <c r="D32" s="158"/>
      <c r="E32" s="158">
        <f t="shared" si="1"/>
        <v>0</v>
      </c>
    </row>
    <row r="33" ht="22.5" customHeight="1" spans="1:5">
      <c r="A33" s="153" t="s">
        <v>1053</v>
      </c>
      <c r="B33" s="158">
        <f>B27+B28</f>
        <v>52700</v>
      </c>
      <c r="C33" s="158">
        <f>C27+C28</f>
        <v>4669</v>
      </c>
      <c r="D33" s="158">
        <f>D27+D28</f>
        <v>159385</v>
      </c>
      <c r="E33" s="158">
        <f t="shared" si="1"/>
        <v>216754</v>
      </c>
    </row>
    <row r="34" spans="1:5">
      <c r="A34" s="163"/>
      <c r="B34" s="163"/>
    </row>
    <row r="35" spans="1:5">
      <c r="A35" s="163"/>
      <c r="B35" s="163"/>
    </row>
    <row r="36" spans="1:5">
      <c r="A36" s="163"/>
      <c r="B36" s="163"/>
    </row>
    <row r="37" spans="1:5">
      <c r="A37" s="163"/>
      <c r="B37" s="163"/>
    </row>
    <row r="38" spans="1:5">
      <c r="A38" s="163"/>
      <c r="B38" s="163"/>
    </row>
    <row r="39" spans="1:5">
      <c r="A39" s="163"/>
      <c r="B39" s="163"/>
    </row>
    <row r="40" spans="1:5">
      <c r="A40" s="163"/>
      <c r="B40" s="163"/>
    </row>
  </sheetData>
  <mergeCells count="2">
    <mergeCell ref="A1:E1"/>
    <mergeCell ref="A2:D2"/>
  </mergeCells>
  <pageMargins left="0.315238382872634" right="0.315238382872634" top="0.747823152016467" bottom="0.747823152016467" header="0.315238382872634" footer="0.315238382872634"/>
  <pageSetup paperSize="9" orientation="landscape" useFirstPageNumber="1"/>
  <headerFooter>
    <oddFooter>&amp;C&amp;"宋体,常规"&amp;12第 &amp;"宋体,常规"&amp;12&amp;P&amp;"宋体,常规"&amp;12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showZeros="0" workbookViewId="0">
      <selection activeCell="I30" sqref="I30"/>
    </sheetView>
  </sheetViews>
  <sheetFormatPr defaultColWidth="9" defaultRowHeight="14.25" outlineLevelCol="1"/>
  <cols>
    <col min="1" max="1" width="37.75" customWidth="1"/>
    <col min="2" max="2" width="18.625" customWidth="1"/>
  </cols>
  <sheetData>
    <row r="1" ht="20.25" customHeight="1" spans="1:2">
      <c r="A1" s="148" t="s">
        <v>1054</v>
      </c>
      <c r="B1" s="148"/>
    </row>
    <row r="2" spans="1:2">
      <c r="A2" s="149" t="s">
        <v>1024</v>
      </c>
      <c r="B2" s="150" t="s">
        <v>990</v>
      </c>
    </row>
    <row r="3" spans="1:2">
      <c r="A3" s="151" t="s">
        <v>1009</v>
      </c>
      <c r="B3" s="151" t="s">
        <v>1055</v>
      </c>
    </row>
    <row r="4" spans="1:2">
      <c r="A4" s="152" t="s">
        <v>1025</v>
      </c>
      <c r="B4" s="153"/>
    </row>
    <row r="5" spans="1:2">
      <c r="A5" s="154" t="s">
        <v>1026</v>
      </c>
      <c r="B5" s="155"/>
    </row>
    <row r="6" spans="1:2">
      <c r="A6" s="156" t="s">
        <v>1027</v>
      </c>
      <c r="B6" s="58"/>
    </row>
    <row r="7" spans="1:2">
      <c r="A7" s="152" t="s">
        <v>1028</v>
      </c>
      <c r="B7" s="155"/>
    </row>
    <row r="8" spans="1:2">
      <c r="A8" s="154" t="s">
        <v>1029</v>
      </c>
      <c r="B8" s="155"/>
    </row>
    <row r="9" spans="1:2">
      <c r="A9" s="152" t="s">
        <v>1030</v>
      </c>
      <c r="B9" s="155"/>
    </row>
    <row r="10" spans="1:2">
      <c r="A10" s="152" t="s">
        <v>1031</v>
      </c>
      <c r="B10" s="155">
        <f>SUM(B11:B13)</f>
        <v>17975</v>
      </c>
    </row>
    <row r="11" spans="1:2">
      <c r="A11" s="152" t="s">
        <v>1032</v>
      </c>
      <c r="B11" s="155">
        <v>17275</v>
      </c>
    </row>
    <row r="12" spans="1:2">
      <c r="A12" s="152" t="s">
        <v>1033</v>
      </c>
      <c r="B12" s="155">
        <v>300</v>
      </c>
    </row>
    <row r="13" spans="1:2">
      <c r="A13" s="152" t="s">
        <v>1034</v>
      </c>
      <c r="B13" s="155">
        <v>400</v>
      </c>
    </row>
    <row r="14" spans="1:2">
      <c r="A14" s="152" t="s">
        <v>1035</v>
      </c>
      <c r="B14" s="155"/>
    </row>
    <row r="15" spans="1:2">
      <c r="A15" s="157" t="s">
        <v>1036</v>
      </c>
      <c r="B15" s="155"/>
    </row>
    <row r="16" spans="1:2">
      <c r="A16" s="154" t="s">
        <v>1037</v>
      </c>
      <c r="B16" s="155"/>
    </row>
    <row r="17" spans="1:2">
      <c r="A17" s="154" t="s">
        <v>1038</v>
      </c>
      <c r="B17" s="155"/>
    </row>
    <row r="18" spans="1:2">
      <c r="A18" s="154" t="s">
        <v>1039</v>
      </c>
      <c r="B18" s="155"/>
    </row>
    <row r="19" spans="1:2">
      <c r="A19" s="154" t="s">
        <v>1040</v>
      </c>
      <c r="B19" s="155"/>
    </row>
    <row r="20" spans="1:2">
      <c r="A20" s="154" t="s">
        <v>1041</v>
      </c>
      <c r="B20" s="155"/>
    </row>
    <row r="21" spans="1:2">
      <c r="A21" s="154" t="s">
        <v>1042</v>
      </c>
      <c r="B21" s="155"/>
    </row>
    <row r="22" spans="1:2">
      <c r="A22" s="154" t="s">
        <v>1043</v>
      </c>
      <c r="B22" s="155"/>
    </row>
    <row r="23" spans="1:2">
      <c r="A23" s="154" t="s">
        <v>1044</v>
      </c>
      <c r="B23" s="155"/>
    </row>
    <row r="24" spans="1:2">
      <c r="A24" s="154" t="s">
        <v>1045</v>
      </c>
      <c r="B24" s="158"/>
    </row>
    <row r="25" spans="1:2">
      <c r="A25" s="157" t="s">
        <v>1046</v>
      </c>
      <c r="B25" s="158">
        <v>19725</v>
      </c>
    </row>
    <row r="26" spans="1:2">
      <c r="A26" s="157" t="s">
        <v>1047</v>
      </c>
      <c r="B26" s="158">
        <v>19725</v>
      </c>
    </row>
    <row r="27" spans="1:2">
      <c r="A27" s="159" t="s">
        <v>1048</v>
      </c>
      <c r="B27" s="58">
        <f>B4+B7+B9+B10+B14+B16+B17+B19+B24+B25</f>
        <v>37700</v>
      </c>
    </row>
    <row r="28" s="104" customFormat="1" ht="20.1" customHeight="1" spans="1:2">
      <c r="A28" s="160" t="s">
        <v>1049</v>
      </c>
      <c r="B28" s="161">
        <f>B29+B32</f>
        <v>15000</v>
      </c>
    </row>
    <row r="29" s="104" customFormat="1" ht="20.1" customHeight="1" spans="1:2">
      <c r="A29" s="161" t="s">
        <v>1050</v>
      </c>
      <c r="B29" s="161">
        <v>15000</v>
      </c>
    </row>
    <row r="30" s="104" customFormat="1" ht="20.1" customHeight="1" spans="1:2">
      <c r="A30" s="161" t="s">
        <v>1051</v>
      </c>
      <c r="B30" s="161"/>
    </row>
    <row r="31" s="104" customFormat="1" ht="20.1" customHeight="1" spans="1:2">
      <c r="A31" s="160" t="s">
        <v>908</v>
      </c>
      <c r="B31" s="161"/>
    </row>
    <row r="32" s="104" customFormat="1" ht="20.1" customHeight="1" spans="1:2">
      <c r="A32" s="162" t="s">
        <v>1052</v>
      </c>
      <c r="B32" s="161"/>
    </row>
    <row r="33" ht="22.5" customHeight="1" spans="1:2">
      <c r="A33" s="153" t="s">
        <v>1053</v>
      </c>
      <c r="B33" s="158">
        <f>B27+B28</f>
        <v>52700</v>
      </c>
    </row>
    <row r="34" spans="1:2">
      <c r="A34" s="163"/>
      <c r="B34" s="163"/>
    </row>
    <row r="35" spans="1:2">
      <c r="A35" s="163"/>
      <c r="B35" s="163"/>
    </row>
    <row r="36" spans="1:2">
      <c r="A36" s="163"/>
      <c r="B36" s="163"/>
    </row>
    <row r="37" spans="1:2">
      <c r="A37" s="163"/>
      <c r="B37" s="163"/>
    </row>
    <row r="38" spans="1:2">
      <c r="A38" s="163"/>
      <c r="B38" s="163"/>
    </row>
    <row r="39" spans="1:2">
      <c r="A39" s="163"/>
      <c r="B39" s="163"/>
    </row>
    <row r="40" spans="1:2">
      <c r="A40" s="163"/>
      <c r="B40" s="163"/>
    </row>
  </sheetData>
  <mergeCells count="1">
    <mergeCell ref="A1:B1"/>
  </mergeCells>
  <pageMargins left="0.315238382872634" right="0.315238382872634" top="0.747823152016467" bottom="0.747823152016467" header="0.315238382872634" footer="0.315238382872634"/>
  <pageSetup paperSize="9" orientation="landscape" useFirstPageNumber="1"/>
  <headerFooter>
    <oddFooter>&amp;C&amp;"宋体,常规"&amp;12第 &amp;"宋体,常规"&amp;12&amp;P&amp;"宋体,常规"&amp;12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N11" sqref="N11"/>
    </sheetView>
  </sheetViews>
  <sheetFormatPr defaultColWidth="9" defaultRowHeight="14.25" outlineLevelRow="6" outlineLevelCol="2"/>
  <cols>
    <col min="1" max="1" width="26.625" customWidth="1"/>
    <col min="2" max="3" width="18.75" customWidth="1"/>
  </cols>
  <sheetData>
    <row r="1" ht="20.25" spans="1:3">
      <c r="A1" s="126" t="s">
        <v>1056</v>
      </c>
      <c r="B1" s="126"/>
      <c r="C1" s="126"/>
    </row>
    <row r="2" ht="29.25" customHeight="1" spans="1:3">
      <c r="A2" s="140" t="s">
        <v>1057</v>
      </c>
      <c r="B2" s="140"/>
      <c r="C2" s="141" t="s">
        <v>1058</v>
      </c>
    </row>
    <row r="3" ht="29.25" customHeight="1" spans="1:3">
      <c r="A3" s="142" t="s">
        <v>1009</v>
      </c>
      <c r="B3" s="142" t="s">
        <v>1055</v>
      </c>
      <c r="C3" s="143" t="s">
        <v>79</v>
      </c>
    </row>
    <row r="4" ht="29.25" customHeight="1" spans="1:3">
      <c r="A4" s="144" t="s">
        <v>1059</v>
      </c>
      <c r="B4" s="145">
        <v>2283</v>
      </c>
      <c r="C4" s="145"/>
    </row>
    <row r="5" ht="29.25" customHeight="1" spans="1:3">
      <c r="A5" s="146" t="s">
        <v>1060</v>
      </c>
      <c r="B5" s="145">
        <v>1060</v>
      </c>
      <c r="C5" s="145"/>
    </row>
    <row r="6" ht="29.25" customHeight="1" spans="1:3">
      <c r="A6" s="144" t="s">
        <v>902</v>
      </c>
      <c r="B6" s="145">
        <v>1326</v>
      </c>
      <c r="C6" s="145"/>
    </row>
    <row r="7" ht="29.25" customHeight="1" spans="1:3">
      <c r="A7" s="147" t="s">
        <v>1048</v>
      </c>
      <c r="B7" s="145">
        <f>SUM(B4:B6)</f>
        <v>4669</v>
      </c>
      <c r="C7" s="145"/>
    </row>
  </sheetData>
  <mergeCells count="2">
    <mergeCell ref="A1:C1"/>
    <mergeCell ref="A2:B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E29" sqref="E29"/>
    </sheetView>
  </sheetViews>
  <sheetFormatPr defaultColWidth="9" defaultRowHeight="14.25" outlineLevelCol="3"/>
  <cols>
    <col min="1" max="4" width="20.75" customWidth="1"/>
  </cols>
  <sheetData>
    <row r="1" ht="20.25" spans="1:4">
      <c r="A1" s="126" t="s">
        <v>1061</v>
      </c>
      <c r="B1" s="126"/>
      <c r="C1" s="126"/>
      <c r="D1" s="126"/>
    </row>
    <row r="2" ht="20.25" spans="1:4">
      <c r="A2" s="127" t="s">
        <v>1062</v>
      </c>
      <c r="B2" s="126"/>
      <c r="C2" s="126"/>
      <c r="D2" s="126" t="s">
        <v>990</v>
      </c>
    </row>
    <row r="3" spans="1:4">
      <c r="A3" s="128"/>
      <c r="B3" s="128"/>
      <c r="C3" s="128"/>
      <c r="D3" s="129"/>
    </row>
    <row r="4" ht="27" spans="1:4">
      <c r="A4" s="130" t="s">
        <v>991</v>
      </c>
      <c r="B4" s="130" t="s">
        <v>992</v>
      </c>
      <c r="C4" s="130" t="s">
        <v>993</v>
      </c>
      <c r="D4" s="130" t="s">
        <v>1063</v>
      </c>
    </row>
    <row r="5" spans="1:4">
      <c r="A5" s="131" t="s">
        <v>1064</v>
      </c>
      <c r="B5" s="132"/>
      <c r="C5" s="132"/>
      <c r="D5" s="133"/>
    </row>
    <row r="6" spans="1:4">
      <c r="A6" s="131" t="s">
        <v>1064</v>
      </c>
      <c r="B6" s="132"/>
      <c r="C6" s="132"/>
      <c r="D6" s="133"/>
    </row>
    <row r="7" spans="1:4">
      <c r="A7" s="131" t="s">
        <v>1064</v>
      </c>
      <c r="B7" s="132"/>
      <c r="C7" s="132"/>
      <c r="D7" s="133"/>
    </row>
    <row r="8" spans="1:4">
      <c r="A8" s="134" t="s">
        <v>1065</v>
      </c>
      <c r="B8" s="135"/>
      <c r="C8" s="135"/>
      <c r="D8" s="135"/>
    </row>
    <row r="9" spans="1:4">
      <c r="A9" s="130" t="s">
        <v>1066</v>
      </c>
      <c r="B9" s="136"/>
      <c r="C9" s="136"/>
      <c r="D9" s="136"/>
    </row>
    <row r="10" ht="25.5" customHeight="1" spans="1:4">
      <c r="A10" s="137" t="s">
        <v>1067</v>
      </c>
      <c r="B10" s="138"/>
      <c r="C10" s="139"/>
      <c r="D10" s="139"/>
    </row>
  </sheetData>
  <mergeCells count="1">
    <mergeCell ref="A1:D1"/>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Zeros="0" workbookViewId="0">
      <selection activeCell="A2" sqref="A2"/>
    </sheetView>
  </sheetViews>
  <sheetFormatPr defaultColWidth="9" defaultRowHeight="14.25"/>
  <cols>
    <col min="1" max="1" width="44" style="104" customWidth="1"/>
    <col min="2" max="2" width="12.625" style="104" customWidth="1"/>
    <col min="3" max="3" width="10.125" style="104" customWidth="1"/>
    <col min="4" max="4" width="9.75" style="104" customWidth="1"/>
    <col min="5" max="5" width="10.625" style="104" customWidth="1"/>
    <col min="6" max="6" width="11.25" style="104" customWidth="1"/>
    <col min="7" max="7" width="10.25" style="104" customWidth="1"/>
    <col min="8" max="8" width="7.625" style="104" customWidth="1"/>
    <col min="9" max="9" width="10.25" style="104" customWidth="1"/>
    <col min="10" max="16384" width="9" style="104"/>
  </cols>
  <sheetData>
    <row r="1" ht="20.25" customHeight="1" spans="1:9">
      <c r="A1" s="105" t="s">
        <v>1068</v>
      </c>
      <c r="B1" s="105"/>
      <c r="C1" s="105"/>
      <c r="D1" s="106"/>
      <c r="E1" s="105"/>
      <c r="F1" s="105"/>
      <c r="G1" s="105"/>
      <c r="H1" s="105"/>
      <c r="I1" s="105"/>
    </row>
    <row r="2" ht="27" customHeight="1" spans="1:9">
      <c r="A2" s="107" t="s">
        <v>1069</v>
      </c>
      <c r="B2" s="108"/>
      <c r="C2" s="109"/>
      <c r="D2" s="110"/>
      <c r="E2" s="108"/>
      <c r="F2" s="108"/>
      <c r="G2" s="108"/>
      <c r="H2" s="108"/>
      <c r="I2" s="111" t="s">
        <v>32</v>
      </c>
    </row>
    <row r="3" ht="63" customHeight="1" spans="1:9">
      <c r="A3" s="112" t="s">
        <v>1070</v>
      </c>
      <c r="B3" s="113" t="s">
        <v>78</v>
      </c>
      <c r="C3" s="114" t="s">
        <v>1071</v>
      </c>
      <c r="D3" s="115" t="s">
        <v>1072</v>
      </c>
      <c r="E3" s="116" t="s">
        <v>1073</v>
      </c>
      <c r="F3" s="117" t="s">
        <v>1074</v>
      </c>
      <c r="G3" s="117" t="s">
        <v>1075</v>
      </c>
      <c r="H3" s="117" t="s">
        <v>1076</v>
      </c>
      <c r="I3" s="113" t="s">
        <v>1077</v>
      </c>
    </row>
    <row r="4" ht="21" customHeight="1" spans="1:9">
      <c r="A4" s="123" t="s">
        <v>78</v>
      </c>
      <c r="B4" s="70">
        <f>C4+D4+E4+F4+G4+H4+I4</f>
        <v>109491</v>
      </c>
      <c r="C4" s="124">
        <v>0</v>
      </c>
      <c r="D4" s="70">
        <v>58428</v>
      </c>
      <c r="E4" s="70">
        <v>51063</v>
      </c>
      <c r="F4" s="120">
        <v>0</v>
      </c>
      <c r="G4" s="70">
        <v>0</v>
      </c>
      <c r="H4" s="70">
        <v>0</v>
      </c>
      <c r="I4" s="125"/>
    </row>
    <row r="5" ht="21" customHeight="1" spans="1:9">
      <c r="A5" s="121" t="s">
        <v>1078</v>
      </c>
      <c r="B5" s="70">
        <f>C5+D5+E5+F5+G5+H5+I5</f>
        <v>54673</v>
      </c>
      <c r="C5" s="119">
        <v>0</v>
      </c>
      <c r="D5" s="70">
        <v>28296</v>
      </c>
      <c r="E5" s="70">
        <v>26377</v>
      </c>
      <c r="F5" s="120">
        <v>0</v>
      </c>
      <c r="G5" s="70">
        <v>0</v>
      </c>
      <c r="H5" s="70">
        <v>0</v>
      </c>
      <c r="I5" s="125"/>
    </row>
    <row r="6" ht="21" customHeight="1" spans="1:9">
      <c r="A6" s="121" t="s">
        <v>1079</v>
      </c>
      <c r="B6" s="70">
        <f>C6+D6+E6+F6+G6+H6+I6</f>
        <v>53732</v>
      </c>
      <c r="C6" s="119">
        <v>0</v>
      </c>
      <c r="D6" s="70">
        <v>29776</v>
      </c>
      <c r="E6" s="70">
        <v>23956</v>
      </c>
      <c r="F6" s="120">
        <v>0</v>
      </c>
      <c r="G6" s="70">
        <v>0</v>
      </c>
      <c r="H6" s="70">
        <v>0</v>
      </c>
      <c r="I6" s="125">
        <v>0</v>
      </c>
    </row>
    <row r="7" ht="21" customHeight="1" spans="1:9">
      <c r="A7" s="122" t="s">
        <v>1080</v>
      </c>
      <c r="B7" s="70">
        <f>C7+D7+E7+F7+G7+H7+I7</f>
        <v>152</v>
      </c>
      <c r="C7" s="119">
        <v>0</v>
      </c>
      <c r="D7" s="70">
        <v>122</v>
      </c>
      <c r="E7" s="70">
        <v>30</v>
      </c>
      <c r="F7" s="120">
        <v>0</v>
      </c>
      <c r="G7" s="70">
        <v>0</v>
      </c>
      <c r="H7" s="70">
        <v>0</v>
      </c>
      <c r="I7" s="125"/>
    </row>
    <row r="8" ht="21" customHeight="1" spans="1:9">
      <c r="A8" s="122" t="s">
        <v>1081</v>
      </c>
      <c r="B8" s="70">
        <f>C8+D8</f>
        <v>0</v>
      </c>
      <c r="C8" s="119">
        <v>0</v>
      </c>
      <c r="D8" s="70">
        <v>0</v>
      </c>
      <c r="E8" s="70">
        <v>0</v>
      </c>
      <c r="F8" s="120">
        <v>0</v>
      </c>
      <c r="G8" s="70">
        <v>0</v>
      </c>
      <c r="H8" s="70">
        <v>0</v>
      </c>
      <c r="I8" s="70">
        <v>0</v>
      </c>
    </row>
    <row r="9" ht="21" customHeight="1" spans="1:9">
      <c r="A9" s="122" t="s">
        <v>1082</v>
      </c>
      <c r="B9" s="70">
        <f>C9+D9+E9+F9+I9</f>
        <v>913</v>
      </c>
      <c r="C9" s="119">
        <v>0</v>
      </c>
      <c r="D9" s="70">
        <v>213</v>
      </c>
      <c r="E9" s="70">
        <v>700</v>
      </c>
      <c r="F9" s="120">
        <v>0</v>
      </c>
      <c r="G9" s="70">
        <v>0</v>
      </c>
      <c r="H9" s="70">
        <v>0</v>
      </c>
      <c r="I9" s="70">
        <v>0</v>
      </c>
    </row>
    <row r="10" ht="21" customHeight="1" spans="1:9">
      <c r="A10" s="122" t="s">
        <v>1083</v>
      </c>
      <c r="B10" s="70">
        <f>C10+D10+E10+F10+G10+H10+I10</f>
        <v>1</v>
      </c>
      <c r="C10" s="119">
        <v>0</v>
      </c>
      <c r="D10" s="70">
        <v>1</v>
      </c>
      <c r="E10" s="70">
        <v>0</v>
      </c>
      <c r="F10" s="120">
        <v>0</v>
      </c>
      <c r="G10" s="70">
        <v>0</v>
      </c>
      <c r="H10" s="70">
        <v>0</v>
      </c>
      <c r="I10" s="70"/>
    </row>
    <row r="11" ht="21" customHeight="1" spans="1:9">
      <c r="A11" s="122" t="s">
        <v>1084</v>
      </c>
      <c r="B11" s="70">
        <f>C11</f>
        <v>0</v>
      </c>
      <c r="C11" s="119">
        <v>0</v>
      </c>
      <c r="D11" s="70">
        <v>0</v>
      </c>
      <c r="E11" s="70">
        <v>0</v>
      </c>
      <c r="F11" s="120">
        <v>0</v>
      </c>
      <c r="G11" s="70">
        <v>0</v>
      </c>
      <c r="H11" s="70">
        <v>0</v>
      </c>
      <c r="I11" s="70">
        <v>0</v>
      </c>
    </row>
    <row r="12" ht="21" customHeight="1" spans="1:9">
      <c r="A12" s="122" t="s">
        <v>1085</v>
      </c>
      <c r="B12" s="70">
        <f>C12</f>
        <v>0</v>
      </c>
      <c r="C12" s="119">
        <v>0</v>
      </c>
      <c r="D12" s="70">
        <v>0</v>
      </c>
      <c r="E12" s="70">
        <v>0</v>
      </c>
      <c r="F12" s="120">
        <v>0</v>
      </c>
      <c r="G12" s="70">
        <v>0</v>
      </c>
      <c r="H12" s="70">
        <v>0</v>
      </c>
      <c r="I12" s="70">
        <v>0</v>
      </c>
    </row>
  </sheetData>
  <mergeCells count="1">
    <mergeCell ref="A1:I1"/>
  </mergeCells>
  <printOptions horizontalCentered="1"/>
  <pageMargins left="0.511741544318011" right="0.511741544318011" top="0.747823152016467" bottom="0.354122388081288" header="0.315238382872634" footer="0.315238382872634"/>
  <pageSetup paperSize="9" firstPageNumber="159"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showZeros="0" workbookViewId="0">
      <selection activeCell="L20" sqref="L20"/>
    </sheetView>
  </sheetViews>
  <sheetFormatPr defaultColWidth="9" defaultRowHeight="14.25"/>
  <cols>
    <col min="1" max="1" width="44" style="104" customWidth="1"/>
    <col min="2" max="2" width="12.625" style="104" customWidth="1"/>
    <col min="3" max="3" width="10.125" style="104" customWidth="1"/>
    <col min="4" max="4" width="9.75" style="104" customWidth="1"/>
    <col min="5" max="5" width="10.625" style="104" customWidth="1"/>
    <col min="6" max="6" width="11.25" style="104" customWidth="1"/>
    <col min="7" max="7" width="10.25" style="104" customWidth="1"/>
    <col min="8" max="8" width="7.625" style="104" customWidth="1"/>
    <col min="9" max="9" width="10.25" style="104" customWidth="1"/>
    <col min="10" max="16384" width="9" style="104"/>
  </cols>
  <sheetData>
    <row r="1" ht="20.25" customHeight="1" spans="1:9">
      <c r="A1" s="105" t="s">
        <v>1086</v>
      </c>
      <c r="B1" s="105"/>
      <c r="C1" s="105"/>
      <c r="D1" s="106"/>
      <c r="E1" s="105"/>
      <c r="F1" s="105"/>
      <c r="G1" s="105"/>
      <c r="H1" s="105"/>
      <c r="I1" s="105"/>
    </row>
    <row r="2" ht="27" customHeight="1" spans="1:9">
      <c r="A2" s="107" t="s">
        <v>1087</v>
      </c>
      <c r="B2" s="108"/>
      <c r="C2" s="109"/>
      <c r="D2" s="110"/>
      <c r="E2" s="108"/>
      <c r="F2" s="108"/>
      <c r="G2" s="108"/>
      <c r="H2" s="108"/>
      <c r="I2" s="111" t="s">
        <v>32</v>
      </c>
    </row>
    <row r="3" ht="63" customHeight="1" spans="1:9">
      <c r="A3" s="112" t="s">
        <v>1070</v>
      </c>
      <c r="B3" s="113" t="s">
        <v>78</v>
      </c>
      <c r="C3" s="114" t="s">
        <v>1071</v>
      </c>
      <c r="D3" s="115" t="s">
        <v>1072</v>
      </c>
      <c r="E3" s="116" t="s">
        <v>1073</v>
      </c>
      <c r="F3" s="117" t="s">
        <v>1074</v>
      </c>
      <c r="G3" s="117" t="s">
        <v>1075</v>
      </c>
      <c r="H3" s="117" t="s">
        <v>1076</v>
      </c>
      <c r="I3" s="113" t="s">
        <v>1077</v>
      </c>
    </row>
    <row r="4" ht="21" customHeight="1" spans="1:9">
      <c r="A4" s="118" t="s">
        <v>78</v>
      </c>
      <c r="B4" s="70">
        <f>C4+D4+E4+F4+G4+H4+I4</f>
        <v>84678</v>
      </c>
      <c r="C4" s="119">
        <v>0</v>
      </c>
      <c r="D4" s="70">
        <v>33896</v>
      </c>
      <c r="E4" s="70">
        <v>50782</v>
      </c>
      <c r="F4" s="120">
        <v>0</v>
      </c>
      <c r="G4" s="70">
        <v>0</v>
      </c>
      <c r="H4" s="70">
        <v>0</v>
      </c>
      <c r="I4" s="70"/>
    </row>
    <row r="5" ht="21" customHeight="1" spans="1:9">
      <c r="A5" s="121" t="s">
        <v>1088</v>
      </c>
      <c r="B5" s="70">
        <f>C5+D5+E5+F5+G5+H5+I5</f>
        <v>84543</v>
      </c>
      <c r="C5" s="119">
        <v>0</v>
      </c>
      <c r="D5" s="70">
        <v>33821</v>
      </c>
      <c r="E5" s="70">
        <v>50722</v>
      </c>
      <c r="F5" s="120">
        <v>0</v>
      </c>
      <c r="G5" s="70">
        <v>0</v>
      </c>
      <c r="H5" s="70">
        <v>0</v>
      </c>
      <c r="I5" s="70"/>
    </row>
    <row r="6" ht="21" customHeight="1" spans="1:9">
      <c r="A6" s="121" t="s">
        <v>1089</v>
      </c>
      <c r="B6" s="70">
        <f>C6+D6+E6+F6+I6</f>
        <v>78</v>
      </c>
      <c r="C6" s="119">
        <v>0</v>
      </c>
      <c r="D6" s="70">
        <v>18</v>
      </c>
      <c r="E6" s="70">
        <v>60</v>
      </c>
      <c r="F6" s="120">
        <v>0</v>
      </c>
      <c r="G6" s="70">
        <v>0</v>
      </c>
      <c r="H6" s="70">
        <v>0</v>
      </c>
      <c r="I6" s="70">
        <v>0</v>
      </c>
    </row>
    <row r="7" ht="21" customHeight="1" spans="1:9">
      <c r="A7" s="122" t="s">
        <v>1090</v>
      </c>
      <c r="B7" s="70">
        <f>C7+D7+E7+F7+G7+H7+I7</f>
        <v>56</v>
      </c>
      <c r="C7" s="119">
        <v>0</v>
      </c>
      <c r="D7" s="70">
        <v>56</v>
      </c>
      <c r="E7" s="70">
        <v>0</v>
      </c>
      <c r="F7" s="120">
        <v>0</v>
      </c>
      <c r="G7" s="70">
        <v>0</v>
      </c>
      <c r="H7" s="70">
        <v>0</v>
      </c>
      <c r="I7" s="70"/>
    </row>
    <row r="8" ht="21" customHeight="1" spans="1:9">
      <c r="A8" s="122" t="s">
        <v>1091</v>
      </c>
      <c r="B8" s="70">
        <f>C8</f>
        <v>0</v>
      </c>
      <c r="C8" s="119">
        <v>0</v>
      </c>
      <c r="D8" s="70">
        <v>0</v>
      </c>
      <c r="E8" s="70">
        <v>0</v>
      </c>
      <c r="F8" s="120">
        <v>0</v>
      </c>
      <c r="G8" s="70">
        <v>0</v>
      </c>
      <c r="H8" s="70">
        <v>0</v>
      </c>
      <c r="I8" s="70">
        <v>0</v>
      </c>
    </row>
    <row r="9" ht="21" customHeight="1" spans="1:9">
      <c r="A9" s="122" t="s">
        <v>1092</v>
      </c>
      <c r="B9" s="70">
        <f>C9</f>
        <v>0</v>
      </c>
      <c r="C9" s="119">
        <v>0</v>
      </c>
      <c r="D9" s="70">
        <v>0</v>
      </c>
      <c r="E9" s="70">
        <v>0</v>
      </c>
      <c r="F9" s="120">
        <v>0</v>
      </c>
      <c r="G9" s="70">
        <v>0</v>
      </c>
      <c r="H9" s="70">
        <v>0</v>
      </c>
      <c r="I9" s="70">
        <v>0</v>
      </c>
    </row>
  </sheetData>
  <mergeCells count="1">
    <mergeCell ref="A1:I1"/>
  </mergeCells>
  <printOptions horizontalCentered="1"/>
  <pageMargins left="0.511741544318011" right="0.511741544318011" top="0.747823152016467" bottom="0.354122388081288" header="0.315238382872634" footer="0.315238382872634"/>
  <pageSetup paperSize="9" firstPageNumber="159"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7" workbookViewId="0">
      <selection activeCell="M15" sqref="M15"/>
    </sheetView>
  </sheetViews>
  <sheetFormatPr defaultColWidth="9" defaultRowHeight="14.25"/>
  <cols>
    <col min="1" max="1" width="19.375" customWidth="1"/>
    <col min="6" max="6" width="21.75" customWidth="1"/>
  </cols>
  <sheetData>
    <row r="1" ht="25.5" customHeight="1" spans="1:10">
      <c r="A1" s="281" t="s">
        <v>30</v>
      </c>
      <c r="B1" s="281"/>
      <c r="C1" s="281"/>
      <c r="D1" s="281"/>
      <c r="E1" s="281"/>
      <c r="F1" s="281"/>
      <c r="G1" s="281"/>
      <c r="H1" s="281"/>
      <c r="I1" s="281"/>
      <c r="J1" s="281"/>
    </row>
    <row r="2" ht="22.5" customHeight="1" spans="1:10">
      <c r="A2" t="s">
        <v>31</v>
      </c>
      <c r="D2" s="282"/>
      <c r="E2" s="282"/>
      <c r="F2" s="282"/>
      <c r="I2" s="283" t="s">
        <v>32</v>
      </c>
      <c r="J2" s="283"/>
    </row>
    <row r="3" ht="36" customHeight="1" spans="1:10">
      <c r="A3" s="284" t="s">
        <v>33</v>
      </c>
      <c r="B3" s="284" t="s">
        <v>34</v>
      </c>
      <c r="C3" s="284" t="s">
        <v>35</v>
      </c>
      <c r="D3" s="284" t="s">
        <v>36</v>
      </c>
      <c r="E3" s="284" t="s">
        <v>37</v>
      </c>
      <c r="F3" s="284" t="s">
        <v>33</v>
      </c>
      <c r="G3" s="284" t="s">
        <v>34</v>
      </c>
      <c r="H3" s="284" t="s">
        <v>35</v>
      </c>
      <c r="I3" s="284" t="s">
        <v>36</v>
      </c>
      <c r="J3" s="284" t="s">
        <v>38</v>
      </c>
    </row>
    <row r="4" ht="21.75" customHeight="1" spans="1:10">
      <c r="A4" s="285" t="s">
        <v>39</v>
      </c>
      <c r="B4" s="286">
        <f>SUM(B5:B14)</f>
        <v>40541</v>
      </c>
      <c r="C4" s="286">
        <f>SUM(C5:C14)</f>
        <v>42366</v>
      </c>
      <c r="D4" s="287">
        <f t="shared" ref="D4:D14" si="0">ROUND((C4-B4)/B4,4)</f>
        <v>0.045</v>
      </c>
      <c r="E4" s="155"/>
      <c r="F4" s="288" t="s">
        <v>40</v>
      </c>
      <c r="G4" s="289">
        <v>3451</v>
      </c>
      <c r="H4" s="289">
        <v>3550</v>
      </c>
      <c r="I4" s="290">
        <f>ROUND((H4-G4)/G4,4)</f>
        <v>0.0287</v>
      </c>
      <c r="J4" s="56"/>
    </row>
    <row r="5" ht="21.75" customHeight="1" spans="1:10">
      <c r="A5" s="291" t="s">
        <v>41</v>
      </c>
      <c r="B5" s="169">
        <v>16234</v>
      </c>
      <c r="C5" s="169">
        <v>17583</v>
      </c>
      <c r="D5" s="287">
        <f t="shared" si="0"/>
        <v>0.0831</v>
      </c>
      <c r="E5" s="155"/>
      <c r="F5" s="292" t="s">
        <v>42</v>
      </c>
      <c r="G5" s="289">
        <v>400</v>
      </c>
      <c r="H5" s="289">
        <v>420</v>
      </c>
      <c r="I5" s="290">
        <f>ROUND((H5-G5)/G5,4)</f>
        <v>0.05</v>
      </c>
      <c r="J5" s="57"/>
    </row>
    <row r="6" ht="21.75" customHeight="1" spans="1:10">
      <c r="A6" s="291" t="s">
        <v>43</v>
      </c>
      <c r="B6" s="169">
        <v>2088</v>
      </c>
      <c r="C6" s="169">
        <v>2200</v>
      </c>
      <c r="D6" s="287">
        <f t="shared" si="0"/>
        <v>0.0536</v>
      </c>
      <c r="E6" s="155"/>
      <c r="F6" s="292" t="s">
        <v>44</v>
      </c>
      <c r="G6" s="289">
        <v>860</v>
      </c>
      <c r="H6" s="289">
        <v>900</v>
      </c>
      <c r="I6" s="290">
        <f>ROUND((H6-G6)/G6,4)</f>
        <v>0.0465</v>
      </c>
      <c r="J6" s="57"/>
    </row>
    <row r="7" ht="21.75" customHeight="1" spans="1:10">
      <c r="A7" s="291" t="s">
        <v>45</v>
      </c>
      <c r="B7" s="169">
        <v>3149</v>
      </c>
      <c r="C7" s="169">
        <v>3280</v>
      </c>
      <c r="D7" s="287">
        <f t="shared" si="0"/>
        <v>0.0416</v>
      </c>
      <c r="E7" s="155"/>
      <c r="F7" s="293" t="s">
        <v>46</v>
      </c>
      <c r="G7" s="289">
        <v>1270</v>
      </c>
      <c r="H7" s="289">
        <v>1300</v>
      </c>
      <c r="I7" s="290">
        <f>ROUND((H7-G7)/G7,4)</f>
        <v>0.0236</v>
      </c>
      <c r="J7" s="57"/>
    </row>
    <row r="8" ht="21.75" customHeight="1" spans="1:10">
      <c r="A8" s="291" t="s">
        <v>47</v>
      </c>
      <c r="B8" s="169">
        <v>4930</v>
      </c>
      <c r="C8" s="169">
        <v>5100</v>
      </c>
      <c r="D8" s="287">
        <f t="shared" si="0"/>
        <v>0.0345</v>
      </c>
      <c r="E8" s="155"/>
      <c r="F8" s="170" t="s">
        <v>48</v>
      </c>
      <c r="G8" s="289">
        <v>85</v>
      </c>
      <c r="H8" s="289">
        <v>30</v>
      </c>
      <c r="I8" s="290">
        <f>ROUND((H8-G8)/G8,4)</f>
        <v>-0.6471</v>
      </c>
      <c r="J8" s="57"/>
    </row>
    <row r="9" ht="21.75" customHeight="1" spans="1:10">
      <c r="A9" s="291" t="s">
        <v>49</v>
      </c>
      <c r="B9" s="169">
        <v>270</v>
      </c>
      <c r="C9" s="169">
        <v>280</v>
      </c>
      <c r="D9" s="287">
        <f t="shared" si="0"/>
        <v>0.037</v>
      </c>
      <c r="E9" s="155"/>
      <c r="F9" s="288"/>
      <c r="G9" s="289"/>
      <c r="H9" s="289"/>
      <c r="I9" s="290"/>
      <c r="J9" s="56"/>
    </row>
    <row r="10" ht="21.75" customHeight="1" spans="1:10">
      <c r="A10" s="291" t="s">
        <v>50</v>
      </c>
      <c r="B10" s="169">
        <v>2813</v>
      </c>
      <c r="C10" s="169">
        <v>2810</v>
      </c>
      <c r="D10" s="287">
        <f t="shared" si="0"/>
        <v>-0.0011</v>
      </c>
      <c r="E10" s="155"/>
      <c r="F10" s="294" t="s">
        <v>51</v>
      </c>
      <c r="G10" s="289">
        <f>B4+B18</f>
        <v>69469</v>
      </c>
      <c r="H10" s="289">
        <f>C4+C18</f>
        <v>70166</v>
      </c>
      <c r="I10" s="290">
        <f>ROUND((H10-G10)/G10,4)</f>
        <v>0.01</v>
      </c>
      <c r="J10" s="56"/>
    </row>
    <row r="11" ht="21.75" customHeight="1" spans="1:10">
      <c r="A11" s="291" t="s">
        <v>52</v>
      </c>
      <c r="B11" s="169">
        <v>1832</v>
      </c>
      <c r="C11" s="169">
        <v>1840</v>
      </c>
      <c r="D11" s="287">
        <f t="shared" si="0"/>
        <v>0.0044</v>
      </c>
      <c r="E11" s="155"/>
      <c r="F11" s="294"/>
      <c r="G11" s="289"/>
      <c r="H11" s="289"/>
      <c r="I11" s="290"/>
      <c r="J11" s="56"/>
    </row>
    <row r="12" ht="21.75" customHeight="1" spans="1:10">
      <c r="A12" s="291" t="s">
        <v>53</v>
      </c>
      <c r="B12" s="169">
        <v>1303</v>
      </c>
      <c r="C12" s="169">
        <v>1310</v>
      </c>
      <c r="D12" s="287">
        <f t="shared" si="0"/>
        <v>0.0054</v>
      </c>
      <c r="E12" s="155"/>
      <c r="F12" s="295" t="s">
        <v>54</v>
      </c>
      <c r="G12" s="296">
        <v>27056</v>
      </c>
      <c r="H12" s="155">
        <v>29305</v>
      </c>
      <c r="I12" s="290">
        <f t="shared" ref="I12:I18" si="1">ROUND((H12-G12)/G12,4)</f>
        <v>0.0831</v>
      </c>
      <c r="J12" s="57"/>
    </row>
    <row r="13" ht="21.75" customHeight="1" spans="1:10">
      <c r="A13" s="291" t="s">
        <v>55</v>
      </c>
      <c r="B13" s="169">
        <v>41</v>
      </c>
      <c r="C13" s="169">
        <v>42</v>
      </c>
      <c r="D13" s="287">
        <f t="shared" si="0"/>
        <v>0.0244</v>
      </c>
      <c r="E13" s="155"/>
      <c r="F13" s="297" t="s">
        <v>56</v>
      </c>
      <c r="G13" s="296">
        <v>20776</v>
      </c>
      <c r="H13" s="155">
        <v>21549</v>
      </c>
      <c r="I13" s="290">
        <f t="shared" si="1"/>
        <v>0.0372</v>
      </c>
      <c r="J13" s="57"/>
    </row>
    <row r="14" ht="21.75" customHeight="1" spans="1:10">
      <c r="A14" s="291" t="s">
        <v>57</v>
      </c>
      <c r="B14" s="286">
        <v>7881</v>
      </c>
      <c r="C14" s="286">
        <v>7921</v>
      </c>
      <c r="D14" s="287">
        <f t="shared" si="0"/>
        <v>0.0051</v>
      </c>
      <c r="E14" s="155"/>
      <c r="F14" s="295" t="s">
        <v>58</v>
      </c>
      <c r="G14" s="296">
        <v>26</v>
      </c>
      <c r="H14" s="155">
        <v>27</v>
      </c>
      <c r="I14" s="290">
        <f t="shared" si="1"/>
        <v>0.0385</v>
      </c>
      <c r="J14" s="57"/>
    </row>
    <row r="15" ht="21.75" customHeight="1" spans="1:10">
      <c r="A15" s="291"/>
      <c r="B15" s="155"/>
      <c r="C15" s="155"/>
      <c r="D15" s="298"/>
      <c r="E15" s="155"/>
      <c r="F15" s="295" t="s">
        <v>59</v>
      </c>
      <c r="G15" s="296">
        <v>18</v>
      </c>
      <c r="H15" s="155">
        <v>18</v>
      </c>
      <c r="I15" s="290">
        <f t="shared" si="1"/>
        <v>0</v>
      </c>
      <c r="J15" s="57"/>
    </row>
    <row r="16" ht="21.75" customHeight="1" spans="1:10">
      <c r="A16" s="291"/>
      <c r="B16" s="155"/>
      <c r="C16" s="155"/>
      <c r="D16" s="298"/>
      <c r="E16" s="155"/>
      <c r="F16" s="299" t="s">
        <v>60</v>
      </c>
      <c r="G16" s="296">
        <v>558</v>
      </c>
      <c r="H16" s="155">
        <v>561</v>
      </c>
      <c r="I16" s="290">
        <f t="shared" si="1"/>
        <v>0.0054</v>
      </c>
      <c r="J16" s="57"/>
    </row>
    <row r="17" ht="21.75" customHeight="1" spans="1:10">
      <c r="A17" s="291"/>
      <c r="B17" s="155"/>
      <c r="C17" s="286"/>
      <c r="D17" s="298"/>
      <c r="E17" s="155"/>
      <c r="F17" s="295" t="s">
        <v>61</v>
      </c>
      <c r="G17" s="296">
        <v>610</v>
      </c>
      <c r="H17" s="155">
        <v>613</v>
      </c>
      <c r="I17" s="290">
        <f t="shared" si="1"/>
        <v>0.0049</v>
      </c>
      <c r="J17" s="57"/>
    </row>
    <row r="18" ht="21.75" customHeight="1" spans="1:10">
      <c r="A18" s="285" t="s">
        <v>62</v>
      </c>
      <c r="B18" s="286">
        <f>B19+B20+B21+B22+G4+G8</f>
        <v>28928</v>
      </c>
      <c r="C18" s="286">
        <f>C19+C20+C21+C22+H4+H8</f>
        <v>27800</v>
      </c>
      <c r="D18" s="298">
        <f>ROUND((C18-B18)/B18,4)</f>
        <v>-0.039</v>
      </c>
      <c r="E18" s="155"/>
      <c r="F18" s="295" t="s">
        <v>63</v>
      </c>
      <c r="G18" s="289">
        <v>354</v>
      </c>
      <c r="H18" s="289">
        <v>360</v>
      </c>
      <c r="I18" s="290">
        <f t="shared" si="1"/>
        <v>0.0169</v>
      </c>
      <c r="J18" s="57"/>
    </row>
    <row r="19" ht="21.75" customHeight="1" spans="1:10">
      <c r="A19" s="291" t="s">
        <v>64</v>
      </c>
      <c r="B19" s="286">
        <f>16194+58</f>
        <v>16252</v>
      </c>
      <c r="C19" s="286">
        <f>14250-613+56</f>
        <v>13693</v>
      </c>
      <c r="D19" s="298">
        <f>ROUND((C19-B19)/B19,4)</f>
        <v>-0.1575</v>
      </c>
      <c r="E19" s="155"/>
      <c r="F19" s="158"/>
      <c r="G19" s="158"/>
      <c r="H19" s="158"/>
      <c r="I19" s="58"/>
      <c r="J19" s="57"/>
    </row>
    <row r="20" ht="21.75" customHeight="1" spans="1:10">
      <c r="A20" s="291" t="s">
        <v>65</v>
      </c>
      <c r="B20" s="286">
        <v>2066</v>
      </c>
      <c r="C20" s="286">
        <v>2227</v>
      </c>
      <c r="D20" s="298">
        <f>ROUND((C20-B20)/B20,4)</f>
        <v>0.0779</v>
      </c>
      <c r="E20" s="155"/>
      <c r="F20" s="153" t="s">
        <v>66</v>
      </c>
      <c r="G20" s="289">
        <f>G21+G22</f>
        <v>118867</v>
      </c>
      <c r="H20" s="289">
        <f>H21+H22</f>
        <v>122599</v>
      </c>
      <c r="I20" s="290">
        <f>ROUND((H20-G20)/G20,4)</f>
        <v>0.0314</v>
      </c>
      <c r="J20" s="57"/>
    </row>
    <row r="21" ht="21.75" customHeight="1" spans="1:10">
      <c r="A21" s="291" t="s">
        <v>67</v>
      </c>
      <c r="B21" s="286">
        <v>6932</v>
      </c>
      <c r="C21" s="286">
        <v>8300</v>
      </c>
      <c r="D21" s="298">
        <f>ROUND((C21-B21)/B21,4)</f>
        <v>0.1973</v>
      </c>
      <c r="E21" s="155"/>
      <c r="F21" s="300" t="s">
        <v>68</v>
      </c>
      <c r="G21" s="289">
        <f>G17+G16+G15+G14+G13+G12+B4+G18</f>
        <v>89939</v>
      </c>
      <c r="H21" s="289">
        <f>H17+H16+H15+H14+H13+H12+C4+H18</f>
        <v>94799</v>
      </c>
      <c r="I21" s="290">
        <f>ROUND((H21-G21)/G21,4)</f>
        <v>0.054</v>
      </c>
      <c r="J21" s="57"/>
    </row>
    <row r="22" ht="21.75" customHeight="1" spans="1:10">
      <c r="A22" s="291" t="s">
        <v>69</v>
      </c>
      <c r="B22" s="301">
        <v>142</v>
      </c>
      <c r="C22" s="301"/>
      <c r="D22" s="302">
        <f>ROUND((C22-B22)/B22,4)</f>
        <v>-1</v>
      </c>
      <c r="E22" s="57"/>
      <c r="F22" s="59" t="s">
        <v>70</v>
      </c>
      <c r="G22" s="301">
        <f>B18</f>
        <v>28928</v>
      </c>
      <c r="H22" s="301">
        <f>C18</f>
        <v>27800</v>
      </c>
      <c r="I22" s="290">
        <f>ROUND((H22-G22)/G22,4)</f>
        <v>-0.039</v>
      </c>
      <c r="J22" s="57"/>
    </row>
    <row r="23" ht="15" customHeight="1" spans="1:10">
      <c r="A23" s="303"/>
      <c r="B23" s="304"/>
      <c r="C23" s="304"/>
    </row>
    <row r="24" spans="1:10">
      <c r="A24" s="163"/>
      <c r="B24" s="163"/>
      <c r="C24" s="163"/>
      <c r="D24" s="163"/>
      <c r="E24" s="163"/>
      <c r="F24" s="163"/>
      <c r="G24" s="163"/>
      <c r="H24" s="305"/>
      <c r="I24" s="163"/>
      <c r="J24" s="163"/>
    </row>
  </sheetData>
  <mergeCells count="3">
    <mergeCell ref="A1:J1"/>
    <mergeCell ref="D2:F2"/>
    <mergeCell ref="I2:J2"/>
  </mergeCells>
  <printOptions horizontalCentered="1"/>
  <pageMargins left="0.747823152016467" right="0.747823152016467" top="0.590203972313348" bottom="0.196503208378169" header="0.511741544318011" footer="0.511741544318011"/>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D7" sqref="D7"/>
    </sheetView>
  </sheetViews>
  <sheetFormatPr defaultColWidth="8" defaultRowHeight="14.25" outlineLevelCol="5"/>
  <cols>
    <col min="1" max="1" width="34.375" style="62" customWidth="1"/>
    <col min="2" max="2" width="18" style="62" customWidth="1"/>
    <col min="3" max="3" width="16.875" style="62" customWidth="1"/>
    <col min="4" max="4" width="23.5" style="62" customWidth="1"/>
    <col min="5" max="5" width="15.875" style="62" customWidth="1"/>
    <col min="6" max="6" width="14.5" style="62" customWidth="1"/>
    <col min="7" max="16384" width="8" style="63"/>
  </cols>
  <sheetData>
    <row r="1" ht="37.5" customHeight="1" spans="1:6">
      <c r="A1" s="64" t="s">
        <v>1093</v>
      </c>
      <c r="B1" s="65"/>
      <c r="C1" s="65"/>
      <c r="D1" s="65"/>
      <c r="E1" s="65"/>
      <c r="F1" s="65"/>
    </row>
    <row r="2" ht="22.5" customHeight="1" spans="1:6">
      <c r="A2" s="66" t="s">
        <v>1094</v>
      </c>
      <c r="B2" s="66"/>
      <c r="C2" s="66"/>
      <c r="D2" s="66"/>
      <c r="E2" s="67"/>
      <c r="F2" s="67" t="s">
        <v>990</v>
      </c>
    </row>
    <row r="3" ht="18.95" customHeight="1" spans="1:6">
      <c r="A3" s="91" t="s">
        <v>1070</v>
      </c>
      <c r="B3" s="92" t="s">
        <v>1095</v>
      </c>
      <c r="C3" s="92" t="s">
        <v>1096</v>
      </c>
      <c r="D3" s="92" t="s">
        <v>1070</v>
      </c>
      <c r="E3" s="92" t="s">
        <v>1095</v>
      </c>
      <c r="F3" s="92" t="s">
        <v>1096</v>
      </c>
    </row>
    <row r="4" ht="18.95" customHeight="1" spans="1:6">
      <c r="A4" s="93" t="s">
        <v>1097</v>
      </c>
      <c r="B4" s="70">
        <v>28064</v>
      </c>
      <c r="C4" s="70">
        <v>28296</v>
      </c>
      <c r="D4" s="94" t="s">
        <v>1098</v>
      </c>
      <c r="E4" s="70">
        <v>27210</v>
      </c>
      <c r="F4" s="70">
        <v>29344</v>
      </c>
    </row>
    <row r="5" ht="18.95" customHeight="1" spans="1:6">
      <c r="A5" s="93" t="s">
        <v>1099</v>
      </c>
      <c r="B5" s="70">
        <v>25312</v>
      </c>
      <c r="C5" s="70">
        <v>25510</v>
      </c>
      <c r="D5" s="94" t="s">
        <v>1100</v>
      </c>
      <c r="E5" s="70">
        <v>4174</v>
      </c>
      <c r="F5" s="70">
        <v>4478</v>
      </c>
    </row>
    <row r="6" ht="18.95" customHeight="1" spans="1:6">
      <c r="A6" s="93" t="s">
        <v>1101</v>
      </c>
      <c r="B6" s="70">
        <v>2624</v>
      </c>
      <c r="C6" s="70">
        <v>2652</v>
      </c>
      <c r="D6" s="94" t="s">
        <v>1102</v>
      </c>
      <c r="E6" s="70">
        <v>0</v>
      </c>
      <c r="F6" s="70">
        <v>0</v>
      </c>
    </row>
    <row r="7" ht="18.95" customHeight="1" spans="1:6">
      <c r="A7" s="93" t="s">
        <v>1103</v>
      </c>
      <c r="B7" s="70">
        <v>0</v>
      </c>
      <c r="C7" s="70">
        <v>0</v>
      </c>
      <c r="D7" s="94" t="s">
        <v>1104</v>
      </c>
      <c r="E7" s="70">
        <v>18</v>
      </c>
      <c r="F7" s="70">
        <v>18</v>
      </c>
    </row>
    <row r="8" ht="18.95" customHeight="1" spans="1:6">
      <c r="A8" s="95" t="s">
        <v>1105</v>
      </c>
      <c r="B8" s="70">
        <v>128</v>
      </c>
      <c r="C8" s="70">
        <v>133</v>
      </c>
      <c r="D8" s="94" t="s">
        <v>1106</v>
      </c>
      <c r="E8" s="70">
        <v>56</v>
      </c>
      <c r="F8" s="70">
        <v>56</v>
      </c>
    </row>
    <row r="9" ht="18.95" customHeight="1" spans="1:6">
      <c r="A9" s="96" t="s">
        <v>1107</v>
      </c>
      <c r="B9" s="70">
        <v>28489</v>
      </c>
      <c r="C9" s="70">
        <v>29776</v>
      </c>
      <c r="D9" s="97" t="s">
        <v>1108</v>
      </c>
      <c r="E9" s="70" t="s">
        <v>1108</v>
      </c>
      <c r="F9" s="70" t="s">
        <v>1108</v>
      </c>
    </row>
    <row r="10" ht="18.95" customHeight="1" spans="1:6">
      <c r="A10" s="84" t="s">
        <v>1109</v>
      </c>
      <c r="B10" s="70">
        <v>27996</v>
      </c>
      <c r="C10" s="70">
        <v>29344</v>
      </c>
      <c r="D10" s="97" t="s">
        <v>1108</v>
      </c>
      <c r="E10" s="70" t="s">
        <v>1108</v>
      </c>
      <c r="F10" s="70" t="s">
        <v>1108</v>
      </c>
    </row>
    <row r="11" ht="18.95" customHeight="1" spans="1:6">
      <c r="A11" s="98" t="s">
        <v>1110</v>
      </c>
      <c r="B11" s="70">
        <v>493</v>
      </c>
      <c r="C11" s="70">
        <v>433</v>
      </c>
      <c r="D11" s="97" t="s">
        <v>1108</v>
      </c>
      <c r="E11" s="70" t="s">
        <v>1108</v>
      </c>
      <c r="F11" s="70" t="s">
        <v>1108</v>
      </c>
    </row>
    <row r="12" ht="18.95" customHeight="1" spans="1:6">
      <c r="A12" s="95" t="s">
        <v>1111</v>
      </c>
      <c r="B12" s="70">
        <v>0</v>
      </c>
      <c r="C12" s="70">
        <v>20</v>
      </c>
      <c r="D12" s="97" t="s">
        <v>1108</v>
      </c>
      <c r="E12" s="70" t="s">
        <v>1108</v>
      </c>
      <c r="F12" s="70" t="s">
        <v>1108</v>
      </c>
    </row>
    <row r="13" ht="18.95" customHeight="1" spans="1:6">
      <c r="A13" s="84" t="s">
        <v>1112</v>
      </c>
      <c r="B13" s="70">
        <v>121</v>
      </c>
      <c r="C13" s="70">
        <v>122</v>
      </c>
      <c r="D13" s="97" t="s">
        <v>1108</v>
      </c>
      <c r="E13" s="70" t="s">
        <v>1108</v>
      </c>
      <c r="F13" s="70" t="s">
        <v>1108</v>
      </c>
    </row>
    <row r="14" ht="18.95" customHeight="1" spans="1:6">
      <c r="A14" s="84" t="s">
        <v>1113</v>
      </c>
      <c r="B14" s="70">
        <v>0</v>
      </c>
      <c r="C14" s="70">
        <v>0</v>
      </c>
      <c r="D14" s="97" t="s">
        <v>1108</v>
      </c>
      <c r="E14" s="70" t="s">
        <v>1108</v>
      </c>
      <c r="F14" s="70" t="s">
        <v>1108</v>
      </c>
    </row>
    <row r="15" ht="18.95" customHeight="1" spans="1:6">
      <c r="A15" s="84" t="s">
        <v>1114</v>
      </c>
      <c r="B15" s="70">
        <v>209</v>
      </c>
      <c r="C15" s="70">
        <v>213</v>
      </c>
      <c r="D15" s="97" t="s">
        <v>1108</v>
      </c>
      <c r="E15" s="70" t="s">
        <v>1108</v>
      </c>
      <c r="F15" s="70" t="s">
        <v>1108</v>
      </c>
    </row>
    <row r="16" ht="18.95" customHeight="1" spans="1:6">
      <c r="A16" s="84" t="s">
        <v>1115</v>
      </c>
      <c r="B16" s="70">
        <v>1</v>
      </c>
      <c r="C16" s="70">
        <v>1</v>
      </c>
      <c r="D16" s="97" t="s">
        <v>1108</v>
      </c>
      <c r="E16" s="70" t="s">
        <v>1108</v>
      </c>
      <c r="F16" s="70" t="s">
        <v>1108</v>
      </c>
    </row>
    <row r="17" ht="18.95" customHeight="1" spans="1:6">
      <c r="A17" s="84" t="s">
        <v>1116</v>
      </c>
      <c r="B17" s="85">
        <v>56884</v>
      </c>
      <c r="C17" s="85">
        <v>58428</v>
      </c>
      <c r="D17" s="99" t="s">
        <v>1117</v>
      </c>
      <c r="E17" s="85">
        <v>31457</v>
      </c>
      <c r="F17" s="85">
        <v>33896</v>
      </c>
    </row>
    <row r="18" ht="18.95" customHeight="1" spans="1:6">
      <c r="A18" s="84" t="s">
        <v>1118</v>
      </c>
      <c r="B18" s="70"/>
      <c r="C18" s="70"/>
      <c r="D18" s="100" t="s">
        <v>1119</v>
      </c>
      <c r="E18" s="70"/>
      <c r="F18" s="70"/>
    </row>
    <row r="19" ht="18.95" customHeight="1" spans="1:6">
      <c r="A19" s="84" t="s">
        <v>1120</v>
      </c>
      <c r="B19" s="70"/>
      <c r="C19" s="70"/>
      <c r="D19" s="99" t="s">
        <v>1121</v>
      </c>
      <c r="E19" s="70"/>
      <c r="F19" s="70"/>
    </row>
    <row r="20" ht="18.95" customHeight="1" spans="1:6">
      <c r="A20" s="98" t="s">
        <v>1122</v>
      </c>
      <c r="B20" s="85">
        <v>56884</v>
      </c>
      <c r="C20" s="85">
        <v>58428</v>
      </c>
      <c r="D20" s="94" t="s">
        <v>1123</v>
      </c>
      <c r="E20" s="85">
        <v>31457</v>
      </c>
      <c r="F20" s="85">
        <v>33896</v>
      </c>
    </row>
    <row r="21" ht="18.95" customHeight="1" spans="1:6">
      <c r="A21" s="101" t="s">
        <v>1108</v>
      </c>
      <c r="B21" s="70" t="s">
        <v>1108</v>
      </c>
      <c r="C21" s="70" t="s">
        <v>1108</v>
      </c>
      <c r="D21" s="100" t="s">
        <v>1124</v>
      </c>
      <c r="E21" s="85">
        <v>25427</v>
      </c>
      <c r="F21" s="85">
        <v>24533</v>
      </c>
    </row>
    <row r="22" ht="18.95" customHeight="1" spans="1:6">
      <c r="A22" s="93" t="s">
        <v>1125</v>
      </c>
      <c r="B22" s="85">
        <v>88966</v>
      </c>
      <c r="C22" s="85"/>
      <c r="D22" s="99" t="s">
        <v>1126</v>
      </c>
      <c r="E22" s="85">
        <v>114393</v>
      </c>
      <c r="F22" s="85">
        <v>24533</v>
      </c>
    </row>
    <row r="23" ht="18.95" customHeight="1" spans="1:6">
      <c r="A23" s="102" t="s">
        <v>1127</v>
      </c>
      <c r="B23" s="85">
        <v>145851</v>
      </c>
      <c r="C23" s="85">
        <v>58428</v>
      </c>
      <c r="D23" s="103" t="s">
        <v>1127</v>
      </c>
      <c r="E23" s="85">
        <v>145851</v>
      </c>
      <c r="F23" s="85">
        <v>58428</v>
      </c>
    </row>
  </sheetData>
  <mergeCells count="1">
    <mergeCell ref="A1:F1"/>
  </mergeCells>
  <pageMargins left="0.708244776162576" right="0.708244776162576" top="0.747823152016467" bottom="0.747823152016467" header="0.315238382872634" footer="0.315238382872634"/>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D6" sqref="D6"/>
    </sheetView>
  </sheetViews>
  <sheetFormatPr defaultColWidth="8" defaultRowHeight="14.25" outlineLevelCol="5"/>
  <cols>
    <col min="1" max="1" width="23.75" style="62" customWidth="1"/>
    <col min="2" max="3" width="19" style="62" customWidth="1"/>
    <col min="4" max="4" width="18.875" style="62" customWidth="1"/>
    <col min="5" max="5" width="18.125" style="62" customWidth="1"/>
    <col min="6" max="6" width="18.25" style="62" customWidth="1"/>
    <col min="7" max="16384" width="8" style="63"/>
  </cols>
  <sheetData>
    <row r="1" ht="31.5" customHeight="1" spans="1:6">
      <c r="A1" s="64" t="s">
        <v>1128</v>
      </c>
      <c r="B1" s="65"/>
      <c r="C1" s="65"/>
      <c r="D1" s="65"/>
      <c r="E1" s="65"/>
      <c r="F1" s="65"/>
    </row>
    <row r="2" ht="25.5" customHeight="1" spans="1:6">
      <c r="A2" s="66" t="s">
        <v>1129</v>
      </c>
      <c r="B2" s="66"/>
      <c r="C2" s="66"/>
      <c r="D2" s="66"/>
      <c r="E2" s="67"/>
      <c r="F2" s="67" t="s">
        <v>990</v>
      </c>
    </row>
    <row r="3" ht="25.5" customHeight="1" spans="1:6">
      <c r="A3" s="68" t="s">
        <v>1070</v>
      </c>
      <c r="B3" s="68" t="s">
        <v>1095</v>
      </c>
      <c r="C3" s="68" t="s">
        <v>1096</v>
      </c>
      <c r="D3" s="68" t="s">
        <v>1070</v>
      </c>
      <c r="E3" s="68" t="s">
        <v>1095</v>
      </c>
      <c r="F3" s="68" t="s">
        <v>1096</v>
      </c>
    </row>
    <row r="4" ht="25.5" customHeight="1" spans="1:6">
      <c r="A4" s="69" t="s">
        <v>1130</v>
      </c>
      <c r="B4" s="70">
        <v>25856</v>
      </c>
      <c r="C4" s="70">
        <v>26377</v>
      </c>
      <c r="D4" s="71" t="s">
        <v>1131</v>
      </c>
      <c r="E4" s="70">
        <v>47255</v>
      </c>
      <c r="F4" s="70">
        <v>50722</v>
      </c>
    </row>
    <row r="5" ht="25.5" customHeight="1" spans="1:6">
      <c r="A5" s="72" t="s">
        <v>1132</v>
      </c>
      <c r="B5" s="70">
        <v>25856</v>
      </c>
      <c r="C5" s="70">
        <v>26377</v>
      </c>
      <c r="D5" s="73" t="s">
        <v>1133</v>
      </c>
      <c r="E5" s="70">
        <v>80</v>
      </c>
      <c r="F5" s="70">
        <v>60</v>
      </c>
    </row>
    <row r="6" ht="25.5" customHeight="1" spans="1:6">
      <c r="A6" s="69" t="s">
        <v>1107</v>
      </c>
      <c r="B6" s="70">
        <v>22956</v>
      </c>
      <c r="C6" s="70">
        <v>23956</v>
      </c>
      <c r="D6" s="74" t="s">
        <v>1134</v>
      </c>
      <c r="E6" s="70">
        <v>85</v>
      </c>
      <c r="F6" s="70">
        <v>0</v>
      </c>
    </row>
    <row r="7" ht="25.5" customHeight="1" spans="1:6">
      <c r="A7" s="75" t="s">
        <v>1135</v>
      </c>
      <c r="B7" s="70">
        <v>12500</v>
      </c>
      <c r="C7" s="70">
        <v>13500</v>
      </c>
      <c r="D7" s="76" t="s">
        <v>1108</v>
      </c>
      <c r="E7" s="77" t="s">
        <v>1108</v>
      </c>
      <c r="F7" s="77" t="s">
        <v>1108</v>
      </c>
    </row>
    <row r="8" ht="25.5" customHeight="1" spans="1:6">
      <c r="A8" s="75" t="s">
        <v>1136</v>
      </c>
      <c r="B8" s="70">
        <v>32</v>
      </c>
      <c r="C8" s="70">
        <v>30</v>
      </c>
      <c r="D8" s="78" t="s">
        <v>1108</v>
      </c>
      <c r="E8" s="79" t="s">
        <v>1108</v>
      </c>
      <c r="F8" s="80" t="s">
        <v>1108</v>
      </c>
    </row>
    <row r="9" ht="25.5" customHeight="1" spans="1:6">
      <c r="A9" s="81" t="s">
        <v>1137</v>
      </c>
      <c r="B9" s="70">
        <v>680</v>
      </c>
      <c r="C9" s="70">
        <v>700</v>
      </c>
      <c r="D9" s="78" t="s">
        <v>1108</v>
      </c>
      <c r="E9" s="79" t="s">
        <v>1108</v>
      </c>
      <c r="F9" s="80" t="s">
        <v>1108</v>
      </c>
    </row>
    <row r="10" ht="25.5" customHeight="1" spans="1:6">
      <c r="A10" s="75" t="s">
        <v>1138</v>
      </c>
      <c r="B10" s="70">
        <v>50</v>
      </c>
      <c r="C10" s="70"/>
      <c r="D10" s="78" t="s">
        <v>1108</v>
      </c>
      <c r="E10" s="79" t="s">
        <v>1108</v>
      </c>
      <c r="F10" s="80" t="s">
        <v>1108</v>
      </c>
    </row>
    <row r="11" ht="25.5" customHeight="1" spans="1:6">
      <c r="A11" s="75" t="s">
        <v>1139</v>
      </c>
      <c r="B11" s="70"/>
      <c r="C11" s="70"/>
      <c r="D11" s="79" t="s">
        <v>1108</v>
      </c>
      <c r="E11" s="82" t="s">
        <v>1108</v>
      </c>
      <c r="F11" s="83" t="s">
        <v>1108</v>
      </c>
    </row>
    <row r="12" ht="25.5" customHeight="1" spans="1:6">
      <c r="A12" s="84" t="s">
        <v>1140</v>
      </c>
      <c r="B12" s="85">
        <v>49574</v>
      </c>
      <c r="C12" s="85">
        <v>51063</v>
      </c>
      <c r="D12" s="86" t="s">
        <v>1141</v>
      </c>
      <c r="E12" s="85">
        <v>47420</v>
      </c>
      <c r="F12" s="85">
        <v>50782</v>
      </c>
    </row>
    <row r="13" ht="25.5" customHeight="1" spans="1:6">
      <c r="A13" s="84" t="s">
        <v>1142</v>
      </c>
      <c r="B13" s="70"/>
      <c r="C13" s="70"/>
      <c r="D13" s="86" t="s">
        <v>1143</v>
      </c>
      <c r="E13" s="70">
        <v>0</v>
      </c>
      <c r="F13" s="70">
        <v>0</v>
      </c>
    </row>
    <row r="14" ht="25.5" customHeight="1" spans="1:6">
      <c r="A14" s="84" t="s">
        <v>1144</v>
      </c>
      <c r="B14" s="70"/>
      <c r="C14" s="70"/>
      <c r="D14" s="87" t="s">
        <v>1145</v>
      </c>
      <c r="E14" s="70">
        <v>0</v>
      </c>
      <c r="F14" s="70">
        <v>0</v>
      </c>
    </row>
    <row r="15" ht="25.5" customHeight="1" spans="1:6">
      <c r="A15" s="84" t="s">
        <v>1146</v>
      </c>
      <c r="B15" s="85">
        <v>49574</v>
      </c>
      <c r="C15" s="85">
        <v>51063</v>
      </c>
      <c r="D15" s="86" t="s">
        <v>1147</v>
      </c>
      <c r="E15" s="85">
        <v>47420</v>
      </c>
      <c r="F15" s="85">
        <v>50782</v>
      </c>
    </row>
    <row r="16" ht="25.5" customHeight="1" spans="1:6">
      <c r="A16" s="88" t="s">
        <v>1108</v>
      </c>
      <c r="B16" s="70" t="s">
        <v>1108</v>
      </c>
      <c r="C16" s="70" t="s">
        <v>1108</v>
      </c>
      <c r="D16" s="84" t="s">
        <v>1148</v>
      </c>
      <c r="E16" s="85">
        <v>2154</v>
      </c>
      <c r="F16" s="85">
        <v>281</v>
      </c>
    </row>
    <row r="17" ht="25.5" customHeight="1" spans="1:6">
      <c r="A17" s="84" t="s">
        <v>1149</v>
      </c>
      <c r="B17" s="85">
        <v>3410</v>
      </c>
      <c r="C17" s="85">
        <v>5564</v>
      </c>
      <c r="D17" s="86" t="s">
        <v>1150</v>
      </c>
      <c r="E17" s="85">
        <v>5564</v>
      </c>
      <c r="F17" s="85">
        <v>5845</v>
      </c>
    </row>
    <row r="18" ht="25.5" customHeight="1" spans="1:6">
      <c r="A18" s="89" t="s">
        <v>1127</v>
      </c>
      <c r="B18" s="85">
        <v>52983</v>
      </c>
      <c r="C18" s="85">
        <v>56627</v>
      </c>
      <c r="D18" s="90" t="s">
        <v>1127</v>
      </c>
      <c r="E18" s="85">
        <v>52983</v>
      </c>
      <c r="F18" s="85">
        <v>56627</v>
      </c>
    </row>
  </sheetData>
  <mergeCells count="1">
    <mergeCell ref="A1:F1"/>
  </mergeCells>
  <pageMargins left="0.708244776162576" right="0.708244776162576" top="0.747823152016467" bottom="0.747823152016467" header="0.315238382872634" footer="0.315238382872634"/>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B10" sqref="B10"/>
    </sheetView>
  </sheetViews>
  <sheetFormatPr defaultColWidth="9" defaultRowHeight="14.25" outlineLevelCol="1"/>
  <cols>
    <col min="1" max="1" width="32" customWidth="1"/>
    <col min="2" max="2" width="22.375" customWidth="1"/>
  </cols>
  <sheetData>
    <row r="1" ht="20.25" customHeight="1" spans="1:2">
      <c r="A1" s="50" t="s">
        <v>1151</v>
      </c>
      <c r="B1" s="50"/>
    </row>
    <row r="2" ht="25.5" customHeight="1" spans="1:2">
      <c r="A2" s="51" t="s">
        <v>1152</v>
      </c>
      <c r="B2" s="52" t="s">
        <v>32</v>
      </c>
    </row>
    <row r="3" ht="25.5" customHeight="1" spans="1:2">
      <c r="A3" s="55" t="s">
        <v>1153</v>
      </c>
      <c r="B3" s="55" t="s">
        <v>1055</v>
      </c>
    </row>
    <row r="4" ht="25.5" customHeight="1" spans="1:2">
      <c r="A4" s="55"/>
      <c r="B4" s="55"/>
    </row>
    <row r="5" ht="25.5" customHeight="1" spans="1:2">
      <c r="A5" s="57" t="s">
        <v>1154</v>
      </c>
      <c r="B5" s="57"/>
    </row>
    <row r="6" ht="25.5" customHeight="1" spans="1:2">
      <c r="A6" s="57" t="s">
        <v>1155</v>
      </c>
      <c r="B6" s="60">
        <v>200</v>
      </c>
    </row>
    <row r="7" ht="25.5" customHeight="1" spans="1:2">
      <c r="A7" s="57" t="s">
        <v>1156</v>
      </c>
      <c r="B7" s="60"/>
    </row>
    <row r="8" ht="25.5" customHeight="1" spans="1:2">
      <c r="A8" s="57" t="s">
        <v>1157</v>
      </c>
      <c r="B8" s="60"/>
    </row>
    <row r="9" ht="25.5" customHeight="1" spans="1:2">
      <c r="A9" s="61" t="s">
        <v>1158</v>
      </c>
      <c r="B9" s="60">
        <f>14929+18750+10000</f>
        <v>43679</v>
      </c>
    </row>
    <row r="10" ht="25.5" customHeight="1" spans="1:2">
      <c r="A10" s="59" t="s">
        <v>1159</v>
      </c>
      <c r="B10" s="60">
        <f>SUM(B6:B9)</f>
        <v>43879</v>
      </c>
    </row>
    <row r="11" ht="25.5" customHeight="1" spans="1:2">
      <c r="A11" s="61" t="s">
        <v>1160</v>
      </c>
      <c r="B11" s="60">
        <v>14</v>
      </c>
    </row>
    <row r="12" ht="25.5" customHeight="1" spans="1:2">
      <c r="A12" s="61" t="s">
        <v>1161</v>
      </c>
      <c r="B12" s="60">
        <v>19</v>
      </c>
    </row>
    <row r="13" ht="25.5" customHeight="1" spans="1:2">
      <c r="A13" s="59" t="s">
        <v>1162</v>
      </c>
      <c r="B13" s="60">
        <f>B10+B11+B12</f>
        <v>43912</v>
      </c>
    </row>
  </sheetData>
  <mergeCells count="3">
    <mergeCell ref="A1:B1"/>
    <mergeCell ref="A3:A4"/>
    <mergeCell ref="B3:B4"/>
  </mergeCells>
  <printOptions horizontalCentered="1"/>
  <pageMargins left="0.708244776162576" right="0.708244776162576" top="0.747823152016467" bottom="0.551319967104694" header="0.315238382872634" footer="0.315238382872634"/>
  <pageSetup paperSize="9" firstPageNumber="160" orientation="landscape" useFirstPageNumber="1"/>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B3" sqref="B3:B4"/>
    </sheetView>
  </sheetViews>
  <sheetFormatPr defaultColWidth="9" defaultRowHeight="14.25" outlineLevelCol="1"/>
  <cols>
    <col min="1" max="1" width="42.125" customWidth="1"/>
    <col min="2" max="2" width="38.875" customWidth="1"/>
  </cols>
  <sheetData>
    <row r="1" ht="20.25" customHeight="1" spans="1:2">
      <c r="A1" s="50" t="s">
        <v>1163</v>
      </c>
      <c r="B1" s="50"/>
    </row>
    <row r="2" ht="25.5" customHeight="1" spans="1:2">
      <c r="A2" s="51" t="s">
        <v>1164</v>
      </c>
      <c r="B2" s="52" t="s">
        <v>32</v>
      </c>
    </row>
    <row r="3" ht="25.5" customHeight="1" spans="1:2">
      <c r="A3" s="55" t="s">
        <v>1153</v>
      </c>
      <c r="B3" s="55" t="s">
        <v>1055</v>
      </c>
    </row>
    <row r="4" ht="6.75" customHeight="1" spans="1:2">
      <c r="A4" s="55"/>
      <c r="B4" s="55"/>
    </row>
    <row r="5" ht="25.5" customHeight="1" spans="1:2">
      <c r="A5" s="56" t="s">
        <v>1165</v>
      </c>
      <c r="B5" s="57">
        <v>33</v>
      </c>
    </row>
    <row r="6" ht="25.5" customHeight="1" spans="1:2">
      <c r="A6" s="57" t="s">
        <v>1166</v>
      </c>
      <c r="B6" s="57"/>
    </row>
    <row r="7" ht="25.5" customHeight="1" spans="1:2">
      <c r="A7" s="57" t="s">
        <v>1167</v>
      </c>
      <c r="B7" s="57"/>
    </row>
    <row r="8" ht="25.5" customHeight="1" spans="1:2">
      <c r="A8" s="57" t="s">
        <v>1168</v>
      </c>
      <c r="B8" s="57"/>
    </row>
    <row r="9" ht="25.5" customHeight="1" spans="1:2">
      <c r="A9" s="58"/>
      <c r="B9" s="58"/>
    </row>
    <row r="10" ht="25.5" customHeight="1" spans="1:2">
      <c r="A10" s="59" t="s">
        <v>1169</v>
      </c>
      <c r="B10" s="57">
        <f>SUM(B5:B9)</f>
        <v>33</v>
      </c>
    </row>
    <row r="11" ht="25.5" customHeight="1" spans="1:2">
      <c r="A11" s="57" t="s">
        <v>1170</v>
      </c>
      <c r="B11" s="57">
        <f>22789+200-7860+18750+10000</f>
        <v>43879</v>
      </c>
    </row>
    <row r="12" ht="25.5" customHeight="1" spans="1:2">
      <c r="A12" s="57" t="s">
        <v>1171</v>
      </c>
      <c r="B12" s="59"/>
    </row>
    <row r="13" ht="25.5" customHeight="1" spans="1:2">
      <c r="A13" s="59" t="s">
        <v>1172</v>
      </c>
      <c r="B13" s="57">
        <f>B11+B10</f>
        <v>43912</v>
      </c>
    </row>
  </sheetData>
  <mergeCells count="3">
    <mergeCell ref="A1:B1"/>
    <mergeCell ref="A3:A4"/>
    <mergeCell ref="B3:B4"/>
  </mergeCells>
  <printOptions horizontalCentered="1"/>
  <pageMargins left="0.708244776162576" right="0.708244776162576" top="0.747823152016467" bottom="0.551319967104694" header="0.315238382872634" footer="0.315238382872634"/>
  <pageSetup paperSize="9" firstPageNumber="160" orientation="landscape" useFirstPageNumber="1"/>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B4" sqref="B4:B5"/>
    </sheetView>
  </sheetViews>
  <sheetFormatPr defaultColWidth="9" defaultRowHeight="14.25" outlineLevelCol="1"/>
  <cols>
    <col min="1" max="1" width="47.875" customWidth="1"/>
    <col min="2" max="2" width="24.75" customWidth="1"/>
  </cols>
  <sheetData>
    <row r="1" ht="20.25" customHeight="1" spans="1:2">
      <c r="A1" s="50" t="s">
        <v>1173</v>
      </c>
      <c r="B1" s="50"/>
    </row>
    <row r="2" ht="25.5" customHeight="1" spans="1:2">
      <c r="A2" s="51" t="s">
        <v>1174</v>
      </c>
      <c r="B2" s="52" t="s">
        <v>32</v>
      </c>
    </row>
    <row r="3" ht="25.5" customHeight="1" spans="1:2">
      <c r="A3" s="53" t="s">
        <v>1175</v>
      </c>
      <c r="B3" s="54"/>
    </row>
    <row r="4" ht="25.5" customHeight="1" spans="1:2">
      <c r="A4" s="55" t="s">
        <v>1153</v>
      </c>
      <c r="B4" s="55" t="s">
        <v>1055</v>
      </c>
    </row>
    <row r="5" ht="25.5" customHeight="1" spans="1:2">
      <c r="A5" s="55"/>
      <c r="B5" s="55"/>
    </row>
    <row r="6" ht="25.5" customHeight="1" spans="1:2">
      <c r="A6" s="56" t="s">
        <v>1165</v>
      </c>
      <c r="B6" s="57"/>
    </row>
    <row r="7" ht="25.5" customHeight="1" spans="1:2">
      <c r="A7" s="57" t="s">
        <v>1166</v>
      </c>
      <c r="B7" s="57"/>
    </row>
    <row r="8" ht="25.5" customHeight="1" spans="1:2">
      <c r="A8" s="57" t="s">
        <v>1167</v>
      </c>
      <c r="B8" s="57"/>
    </row>
    <row r="9" ht="25.5" customHeight="1" spans="1:2">
      <c r="A9" s="57" t="s">
        <v>1168</v>
      </c>
      <c r="B9" s="57"/>
    </row>
    <row r="10" ht="25.5" customHeight="1" spans="1:2">
      <c r="A10" s="58"/>
      <c r="B10" s="58"/>
    </row>
    <row r="11" ht="25.5" customHeight="1" spans="1:2">
      <c r="A11" s="59" t="s">
        <v>1169</v>
      </c>
      <c r="B11" s="57">
        <f>SUM(B6:B10)</f>
        <v>0</v>
      </c>
    </row>
    <row r="12" ht="25.5" customHeight="1" spans="1:2">
      <c r="A12" s="57" t="s">
        <v>1170</v>
      </c>
      <c r="B12" s="57">
        <f>22789+200-7860+18750+10000</f>
        <v>43879</v>
      </c>
    </row>
    <row r="13" ht="25.5" customHeight="1" spans="1:2">
      <c r="A13" s="57" t="s">
        <v>1171</v>
      </c>
      <c r="B13" s="59"/>
    </row>
    <row r="14" ht="25.5" customHeight="1" spans="1:2">
      <c r="A14" s="59" t="s">
        <v>1172</v>
      </c>
      <c r="B14" s="57">
        <f>B12+B11</f>
        <v>43879</v>
      </c>
    </row>
  </sheetData>
  <mergeCells count="4">
    <mergeCell ref="A1:B1"/>
    <mergeCell ref="A3:B3"/>
    <mergeCell ref="A4:A5"/>
    <mergeCell ref="B4:B5"/>
  </mergeCells>
  <printOptions horizontalCentered="1"/>
  <pageMargins left="0.708244776162576" right="0.708244776162576" top="0.747823152016467" bottom="0.551319967104694" header="0.315238382872634" footer="0.315238382872634"/>
  <pageSetup paperSize="9" firstPageNumber="160" orientation="landscape" useFirstPageNumber="1"/>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D13" sqref="D13"/>
    </sheetView>
  </sheetViews>
  <sheetFormatPr defaultColWidth="9" defaultRowHeight="14.25" outlineLevelCol="3"/>
  <cols>
    <col min="1" max="2" width="59" customWidth="1"/>
  </cols>
  <sheetData>
    <row r="1" ht="34.5" customHeight="1" spans="1:4">
      <c r="A1" s="37" t="s">
        <v>1176</v>
      </c>
      <c r="B1" s="37"/>
      <c r="C1" s="38"/>
      <c r="D1" s="38"/>
    </row>
    <row r="2" ht="31.5" customHeight="1" spans="1:4">
      <c r="A2" s="39" t="s">
        <v>1177</v>
      </c>
      <c r="B2" s="40" t="s">
        <v>1178</v>
      </c>
      <c r="C2" s="38"/>
      <c r="D2" s="38"/>
    </row>
    <row r="3" ht="31.5" customHeight="1" spans="1:4">
      <c r="A3" s="41" t="s">
        <v>1179</v>
      </c>
      <c r="B3" s="41" t="s">
        <v>1180</v>
      </c>
      <c r="C3" s="38"/>
      <c r="D3" s="38"/>
    </row>
    <row r="4" ht="31.5" customHeight="1" spans="1:4">
      <c r="A4" s="42" t="s">
        <v>1165</v>
      </c>
      <c r="B4" s="41"/>
      <c r="C4" s="38"/>
      <c r="D4" s="38"/>
    </row>
    <row r="5" ht="31.5" customHeight="1" spans="1:4">
      <c r="A5" s="42" t="s">
        <v>1166</v>
      </c>
      <c r="B5" s="43"/>
      <c r="C5" s="38"/>
      <c r="D5" s="38"/>
    </row>
    <row r="6" ht="31.5" customHeight="1" spans="1:4">
      <c r="A6" s="42" t="s">
        <v>1181</v>
      </c>
      <c r="B6" s="43"/>
      <c r="C6" s="38"/>
      <c r="D6" s="38"/>
    </row>
    <row r="7" ht="31.5" customHeight="1" spans="1:4">
      <c r="A7" s="42" t="s">
        <v>1182</v>
      </c>
      <c r="B7" s="43"/>
      <c r="C7" s="38"/>
      <c r="D7" s="38"/>
    </row>
    <row r="8" ht="31.5" customHeight="1" spans="1:4">
      <c r="A8" s="42" t="s">
        <v>1183</v>
      </c>
      <c r="B8" s="43"/>
      <c r="C8" s="38"/>
      <c r="D8" s="38"/>
    </row>
    <row r="9" ht="31.5" customHeight="1" spans="1:4">
      <c r="A9" s="42" t="s">
        <v>1184</v>
      </c>
      <c r="B9" s="43"/>
      <c r="C9" s="38"/>
      <c r="D9" s="38"/>
    </row>
    <row r="10" ht="31.5" customHeight="1" spans="1:4">
      <c r="A10" s="42" t="s">
        <v>1185</v>
      </c>
      <c r="B10" s="44"/>
      <c r="C10" s="38"/>
      <c r="D10" s="38"/>
    </row>
    <row r="11" ht="31.5" customHeight="1" spans="1:4">
      <c r="A11" s="45"/>
      <c r="B11" s="44"/>
      <c r="C11" s="38"/>
      <c r="D11" s="38"/>
    </row>
    <row r="12" ht="31.5" customHeight="1" spans="1:4">
      <c r="A12" s="46" t="s">
        <v>1186</v>
      </c>
      <c r="B12" s="44"/>
      <c r="C12" s="38"/>
      <c r="D12" s="38"/>
    </row>
    <row r="13" ht="31.5" customHeight="1" spans="1:4">
      <c r="A13" s="46" t="s">
        <v>1187</v>
      </c>
      <c r="B13" s="44"/>
      <c r="C13" s="38"/>
      <c r="D13" s="38"/>
    </row>
    <row r="14" ht="31.5" customHeight="1" spans="1:4">
      <c r="A14" s="47" t="s">
        <v>1188</v>
      </c>
      <c r="B14" s="48"/>
      <c r="C14" s="38"/>
      <c r="D14" s="38"/>
    </row>
    <row r="15" ht="31.5" customHeight="1" spans="1:4">
      <c r="A15" s="49" t="s">
        <v>1189</v>
      </c>
      <c r="B15" s="49"/>
      <c r="C15" s="49"/>
      <c r="D15" s="49"/>
    </row>
  </sheetData>
  <mergeCells count="2">
    <mergeCell ref="A1:B1"/>
    <mergeCell ref="A15:D15"/>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D11" sqref="D11"/>
    </sheetView>
  </sheetViews>
  <sheetFormatPr defaultColWidth="9" defaultRowHeight="14.25" outlineLevelRow="4" outlineLevelCol="5"/>
  <cols>
    <col min="1" max="6" width="24" customWidth="1"/>
  </cols>
  <sheetData>
    <row r="1" ht="20.25" spans="1:6">
      <c r="A1" s="28" t="s">
        <v>1190</v>
      </c>
      <c r="B1" s="28"/>
      <c r="C1" s="28"/>
      <c r="D1" s="28"/>
      <c r="E1" s="28"/>
      <c r="F1" s="28"/>
    </row>
    <row r="2" ht="18.75" spans="1:6">
      <c r="A2" s="29" t="s">
        <v>1191</v>
      </c>
      <c r="B2" s="29"/>
      <c r="C2" s="30"/>
      <c r="D2" s="30"/>
      <c r="E2" s="30"/>
      <c r="F2" s="31" t="s">
        <v>32</v>
      </c>
    </row>
    <row r="3" ht="18.75" spans="1:6">
      <c r="A3" s="32" t="s">
        <v>991</v>
      </c>
      <c r="B3" s="33" t="s">
        <v>1192</v>
      </c>
      <c r="C3" s="33"/>
      <c r="D3" s="33"/>
      <c r="E3" s="33"/>
      <c r="F3" s="33"/>
    </row>
    <row r="4" ht="37.5" spans="1:6">
      <c r="A4" s="32"/>
      <c r="B4" s="34" t="s">
        <v>1193</v>
      </c>
      <c r="C4" s="34" t="s">
        <v>1194</v>
      </c>
      <c r="D4" s="35" t="s">
        <v>1195</v>
      </c>
      <c r="E4" s="35" t="s">
        <v>1196</v>
      </c>
      <c r="F4" s="35" t="s">
        <v>1197</v>
      </c>
    </row>
    <row r="5" ht="18.75" spans="1:6">
      <c r="A5" s="36" t="s">
        <v>1198</v>
      </c>
      <c r="B5" s="33">
        <f>SUM(C5:F5)</f>
        <v>828.96</v>
      </c>
      <c r="C5" s="33">
        <v>0</v>
      </c>
      <c r="D5" s="33">
        <v>0</v>
      </c>
      <c r="E5" s="33">
        <v>810.62</v>
      </c>
      <c r="F5" s="33">
        <v>18.34</v>
      </c>
    </row>
  </sheetData>
  <mergeCells count="4">
    <mergeCell ref="A1:F1"/>
    <mergeCell ref="A2:B2"/>
    <mergeCell ref="B3:F3"/>
    <mergeCell ref="A3:A4"/>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D12" sqref="D12"/>
    </sheetView>
  </sheetViews>
  <sheetFormatPr defaultColWidth="9" defaultRowHeight="14.25" outlineLevelCol="3"/>
  <cols>
    <col min="2" max="2" width="41.25" customWidth="1"/>
    <col min="3" max="3" width="23" customWidth="1"/>
    <col min="4" max="4" width="16.25" customWidth="1"/>
  </cols>
  <sheetData>
    <row r="1" ht="22.5" spans="1:4">
      <c r="A1" s="17" t="s">
        <v>1199</v>
      </c>
      <c r="B1" s="17"/>
      <c r="C1" s="17"/>
      <c r="D1" s="17"/>
    </row>
    <row r="2" ht="22.5" spans="1:4">
      <c r="A2" s="18" t="s">
        <v>1200</v>
      </c>
      <c r="B2" s="17"/>
      <c r="C2" s="17"/>
      <c r="D2" s="19" t="s">
        <v>32</v>
      </c>
    </row>
    <row r="3" ht="24" customHeight="1" spans="1:4">
      <c r="A3" s="20" t="s">
        <v>1</v>
      </c>
      <c r="B3" s="20" t="s">
        <v>1201</v>
      </c>
      <c r="C3" s="20" t="s">
        <v>1202</v>
      </c>
      <c r="D3" s="20" t="s">
        <v>79</v>
      </c>
    </row>
    <row r="4" ht="24" customHeight="1" spans="1:4">
      <c r="A4" s="21">
        <v>1</v>
      </c>
      <c r="B4" s="22" t="s">
        <v>1203</v>
      </c>
      <c r="C4" s="23">
        <v>400</v>
      </c>
      <c r="D4" s="24"/>
    </row>
    <row r="5" ht="24" customHeight="1" spans="1:4">
      <c r="A5" s="21">
        <v>2</v>
      </c>
      <c r="B5" s="22" t="s">
        <v>1204</v>
      </c>
      <c r="C5" s="23">
        <v>300</v>
      </c>
      <c r="D5" s="24"/>
    </row>
    <row r="6" ht="24" customHeight="1" spans="1:4">
      <c r="A6" s="23">
        <v>3</v>
      </c>
      <c r="B6" s="24" t="s">
        <v>1205</v>
      </c>
      <c r="C6" s="23">
        <v>500</v>
      </c>
      <c r="D6" s="24"/>
    </row>
    <row r="7" ht="24" customHeight="1" spans="1:4">
      <c r="A7" s="23">
        <v>4</v>
      </c>
      <c r="B7" s="24" t="s">
        <v>1206</v>
      </c>
      <c r="C7" s="23">
        <v>236</v>
      </c>
      <c r="D7" s="24"/>
    </row>
    <row r="8" ht="24" customHeight="1" spans="1:4">
      <c r="A8" s="23">
        <v>5</v>
      </c>
      <c r="B8" s="24" t="s">
        <v>1207</v>
      </c>
      <c r="C8" s="23">
        <v>468</v>
      </c>
      <c r="D8" s="24"/>
    </row>
    <row r="9" ht="24" customHeight="1" spans="1:4">
      <c r="A9" s="23">
        <v>6</v>
      </c>
      <c r="B9" s="24" t="s">
        <v>1208</v>
      </c>
      <c r="C9" s="25">
        <v>2756</v>
      </c>
      <c r="D9" s="24"/>
    </row>
    <row r="10" ht="24" customHeight="1" spans="1:4">
      <c r="A10" s="23">
        <v>7</v>
      </c>
      <c r="B10" s="24" t="s">
        <v>1209</v>
      </c>
      <c r="C10" s="23">
        <v>400</v>
      </c>
      <c r="D10" s="24"/>
    </row>
    <row r="11" ht="24" customHeight="1" spans="1:4">
      <c r="A11" s="23">
        <v>8</v>
      </c>
      <c r="B11" s="26" t="s">
        <v>1210</v>
      </c>
      <c r="C11" s="23">
        <v>700</v>
      </c>
      <c r="D11" s="26"/>
    </row>
    <row r="12" ht="24" customHeight="1" spans="1:4">
      <c r="A12" s="23">
        <v>9</v>
      </c>
      <c r="B12" s="26" t="s">
        <v>1211</v>
      </c>
      <c r="C12" s="23">
        <v>240</v>
      </c>
      <c r="D12" s="26"/>
    </row>
    <row r="13" ht="21" customHeight="1" spans="1:4">
      <c r="A13" s="27"/>
      <c r="B13" s="27" t="s">
        <v>78</v>
      </c>
      <c r="C13" s="27">
        <v>6000</v>
      </c>
      <c r="D13" s="27"/>
    </row>
  </sheetData>
  <mergeCells count="1">
    <mergeCell ref="A1:D1"/>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7"/>
  <sheetViews>
    <sheetView workbookViewId="0">
      <selection activeCell="L22" sqref="L22"/>
    </sheetView>
  </sheetViews>
  <sheetFormatPr defaultColWidth="9" defaultRowHeight="14.25" outlineLevelCol="2"/>
  <cols>
    <col min="1" max="1" width="24.25" customWidth="1"/>
    <col min="2" max="2" width="100.375" customWidth="1"/>
    <col min="3" max="3" width="24.25" customWidth="1"/>
  </cols>
  <sheetData>
    <row r="1" ht="20.25" spans="1:3">
      <c r="A1" s="1" t="s">
        <v>1212</v>
      </c>
      <c r="B1" s="1"/>
      <c r="C1" s="1"/>
    </row>
    <row r="2" ht="25.5" spans="1:3">
      <c r="A2" s="2" t="s">
        <v>1213</v>
      </c>
      <c r="B2" s="3"/>
      <c r="C2" s="4" t="s">
        <v>990</v>
      </c>
    </row>
    <row r="3" ht="21.75" customHeight="1" spans="1:3">
      <c r="A3" s="5" t="s">
        <v>1</v>
      </c>
      <c r="B3" s="6" t="s">
        <v>1201</v>
      </c>
      <c r="C3" s="7" t="s">
        <v>1214</v>
      </c>
    </row>
    <row r="4" ht="21.75" customHeight="1" spans="1:3">
      <c r="A4" s="8">
        <v>1</v>
      </c>
      <c r="B4" s="9" t="s">
        <v>1215</v>
      </c>
      <c r="C4" s="10">
        <v>8400</v>
      </c>
    </row>
    <row r="5" ht="21.75" customHeight="1" spans="1:3">
      <c r="A5" s="11">
        <v>2</v>
      </c>
      <c r="B5" s="9" t="s">
        <v>1216</v>
      </c>
      <c r="C5" s="10">
        <v>5000</v>
      </c>
    </row>
    <row r="6" ht="21.75" customHeight="1" spans="1:3">
      <c r="A6" s="11">
        <v>3</v>
      </c>
      <c r="B6" s="9" t="s">
        <v>1217</v>
      </c>
      <c r="C6" s="10">
        <v>800</v>
      </c>
    </row>
    <row r="7" ht="21.75" customHeight="1" spans="1:3">
      <c r="A7" s="11">
        <v>4</v>
      </c>
      <c r="B7" s="9" t="s">
        <v>1218</v>
      </c>
      <c r="C7" s="10">
        <v>1600</v>
      </c>
    </row>
    <row r="8" ht="21.75" customHeight="1" spans="1:3">
      <c r="A8" s="11">
        <v>5</v>
      </c>
      <c r="B8" s="9" t="s">
        <v>1219</v>
      </c>
      <c r="C8" s="10">
        <v>3700</v>
      </c>
    </row>
    <row r="9" ht="21.75" customHeight="1" spans="1:3">
      <c r="A9" s="11">
        <v>6</v>
      </c>
      <c r="B9" s="9" t="s">
        <v>1219</v>
      </c>
      <c r="C9" s="10">
        <v>131</v>
      </c>
    </row>
    <row r="10" ht="21.75" customHeight="1" spans="1:3">
      <c r="A10" s="11">
        <v>7</v>
      </c>
      <c r="B10" s="9" t="s">
        <v>1220</v>
      </c>
      <c r="C10" s="10">
        <v>750</v>
      </c>
    </row>
    <row r="11" ht="21.75" customHeight="1" spans="1:3">
      <c r="A11" s="11">
        <v>8</v>
      </c>
      <c r="B11" s="9" t="s">
        <v>1221</v>
      </c>
      <c r="C11" s="10">
        <v>919</v>
      </c>
    </row>
    <row r="12" ht="21.75" customHeight="1" spans="1:3">
      <c r="A12" s="11">
        <v>9</v>
      </c>
      <c r="B12" s="12" t="s">
        <v>1222</v>
      </c>
      <c r="C12" s="10">
        <v>190</v>
      </c>
    </row>
    <row r="13" ht="21.75" customHeight="1" spans="1:3">
      <c r="A13" s="11">
        <v>10</v>
      </c>
      <c r="B13" s="12" t="s">
        <v>1223</v>
      </c>
      <c r="C13" s="13">
        <v>2.8</v>
      </c>
    </row>
    <row r="14" ht="21.75" customHeight="1" spans="1:3">
      <c r="A14" s="11">
        <v>11</v>
      </c>
      <c r="B14" s="12" t="s">
        <v>1224</v>
      </c>
      <c r="C14" s="13">
        <v>4.6</v>
      </c>
    </row>
    <row r="15" ht="21.75" customHeight="1" spans="1:3">
      <c r="A15" s="11">
        <v>12</v>
      </c>
      <c r="B15" s="12" t="s">
        <v>1225</v>
      </c>
      <c r="C15" s="13">
        <v>6</v>
      </c>
    </row>
    <row r="16" ht="21.75" customHeight="1" spans="1:3">
      <c r="A16" s="11">
        <v>13</v>
      </c>
      <c r="B16" s="12" t="s">
        <v>1226</v>
      </c>
      <c r="C16" s="13">
        <v>160</v>
      </c>
    </row>
    <row r="17" ht="21.75" customHeight="1" spans="1:3">
      <c r="A17" s="11">
        <v>14</v>
      </c>
      <c r="B17" s="12" t="s">
        <v>1227</v>
      </c>
      <c r="C17" s="13">
        <v>42.3</v>
      </c>
    </row>
    <row r="18" ht="21.75" customHeight="1" spans="1:3">
      <c r="A18" s="11">
        <v>15</v>
      </c>
      <c r="B18" s="12" t="s">
        <v>1228</v>
      </c>
      <c r="C18" s="13">
        <v>2.2</v>
      </c>
    </row>
    <row r="19" ht="21.75" customHeight="1" spans="1:3">
      <c r="A19" s="11">
        <v>16</v>
      </c>
      <c r="B19" s="12" t="s">
        <v>1229</v>
      </c>
      <c r="C19" s="13">
        <v>10.8</v>
      </c>
    </row>
    <row r="20" ht="21.75" customHeight="1" spans="1:3">
      <c r="A20" s="11">
        <v>17</v>
      </c>
      <c r="B20" s="12" t="s">
        <v>1230</v>
      </c>
      <c r="C20" s="13">
        <v>110</v>
      </c>
    </row>
    <row r="21" ht="21.75" customHeight="1" spans="1:3">
      <c r="A21" s="11">
        <v>18</v>
      </c>
      <c r="B21" s="12" t="s">
        <v>1231</v>
      </c>
      <c r="C21" s="13">
        <v>35.3</v>
      </c>
    </row>
    <row r="22" ht="21.75" customHeight="1" spans="1:3">
      <c r="A22" s="11">
        <v>19</v>
      </c>
      <c r="B22" s="12" t="s">
        <v>1232</v>
      </c>
      <c r="C22" s="13">
        <v>64</v>
      </c>
    </row>
    <row r="23" ht="21.75" customHeight="1" spans="1:3">
      <c r="A23" s="11">
        <v>20</v>
      </c>
      <c r="B23" s="12" t="s">
        <v>1233</v>
      </c>
      <c r="C23" s="13">
        <v>1.7</v>
      </c>
    </row>
    <row r="24" ht="21.75" customHeight="1" spans="1:3">
      <c r="A24" s="11">
        <v>21</v>
      </c>
      <c r="B24" s="12" t="s">
        <v>1234</v>
      </c>
      <c r="C24" s="13">
        <v>7.8</v>
      </c>
    </row>
    <row r="25" ht="21.75" customHeight="1" spans="1:3">
      <c r="A25" s="11">
        <v>22</v>
      </c>
      <c r="B25" s="12" t="s">
        <v>1235</v>
      </c>
      <c r="C25" s="13">
        <v>0.9</v>
      </c>
    </row>
    <row r="26" ht="21.75" customHeight="1" spans="1:3">
      <c r="A26" s="11">
        <v>23</v>
      </c>
      <c r="B26" s="12" t="s">
        <v>1236</v>
      </c>
      <c r="C26" s="13">
        <v>71.5</v>
      </c>
    </row>
    <row r="27" spans="1:3">
      <c r="A27" s="11">
        <v>24</v>
      </c>
      <c r="B27" s="12" t="s">
        <v>1237</v>
      </c>
      <c r="C27" s="13">
        <v>2.7</v>
      </c>
    </row>
    <row r="28" spans="1:3">
      <c r="A28" s="11">
        <v>25</v>
      </c>
      <c r="B28" s="12" t="s">
        <v>1238</v>
      </c>
      <c r="C28" s="13">
        <v>1.9</v>
      </c>
    </row>
    <row r="29" spans="1:3">
      <c r="A29" s="11">
        <v>26</v>
      </c>
      <c r="B29" s="12" t="s">
        <v>1239</v>
      </c>
      <c r="C29" s="13">
        <v>1.4</v>
      </c>
    </row>
    <row r="30" spans="1:3">
      <c r="A30" s="11">
        <v>27</v>
      </c>
      <c r="B30" s="12" t="s">
        <v>1240</v>
      </c>
      <c r="C30" s="13">
        <v>30.4</v>
      </c>
    </row>
    <row r="31" spans="1:3">
      <c r="A31" s="11">
        <v>28</v>
      </c>
      <c r="B31" s="12" t="s">
        <v>1241</v>
      </c>
      <c r="C31" s="13">
        <v>180</v>
      </c>
    </row>
    <row r="32" spans="1:3">
      <c r="A32" s="11">
        <v>29</v>
      </c>
      <c r="B32" s="12" t="s">
        <v>1242</v>
      </c>
      <c r="C32" s="13">
        <v>50</v>
      </c>
    </row>
    <row r="33" spans="1:3">
      <c r="A33" s="11">
        <v>30</v>
      </c>
      <c r="B33" s="12" t="s">
        <v>1243</v>
      </c>
      <c r="C33" s="13">
        <v>73</v>
      </c>
    </row>
    <row r="34" spans="1:3">
      <c r="A34" s="11">
        <v>31</v>
      </c>
      <c r="B34" s="12" t="s">
        <v>1244</v>
      </c>
      <c r="C34" s="13">
        <v>0.5</v>
      </c>
    </row>
    <row r="35" spans="1:3">
      <c r="A35" s="11">
        <v>32</v>
      </c>
      <c r="B35" s="12" t="s">
        <v>1245</v>
      </c>
      <c r="C35" s="13">
        <v>22.3</v>
      </c>
    </row>
    <row r="36" spans="1:3">
      <c r="A36" s="11">
        <v>33</v>
      </c>
      <c r="B36" s="12" t="s">
        <v>1246</v>
      </c>
      <c r="C36" s="13">
        <v>4.9</v>
      </c>
    </row>
    <row r="37" spans="1:3">
      <c r="A37" s="11">
        <v>34</v>
      </c>
      <c r="B37" s="12" t="s">
        <v>1247</v>
      </c>
      <c r="C37" s="13">
        <v>74.3</v>
      </c>
    </row>
    <row r="38" spans="1:3">
      <c r="A38" s="11">
        <v>35</v>
      </c>
      <c r="B38" s="12" t="s">
        <v>1248</v>
      </c>
      <c r="C38" s="13">
        <v>48</v>
      </c>
    </row>
    <row r="39" spans="1:3">
      <c r="A39" s="11">
        <v>36</v>
      </c>
      <c r="B39" s="12" t="s">
        <v>1249</v>
      </c>
      <c r="C39" s="13">
        <v>4.1</v>
      </c>
    </row>
    <row r="40" spans="1:3">
      <c r="A40" s="11">
        <v>37</v>
      </c>
      <c r="B40" s="12" t="s">
        <v>1250</v>
      </c>
      <c r="C40" s="13">
        <v>4.3</v>
      </c>
    </row>
    <row r="41" spans="1:3">
      <c r="A41" s="11">
        <v>38</v>
      </c>
      <c r="B41" s="12" t="s">
        <v>1251</v>
      </c>
      <c r="C41" s="13">
        <v>64.4</v>
      </c>
    </row>
    <row r="42" spans="1:3">
      <c r="A42" s="11">
        <v>39</v>
      </c>
      <c r="B42" s="12" t="s">
        <v>1252</v>
      </c>
      <c r="C42" s="13">
        <v>44.3</v>
      </c>
    </row>
    <row r="43" spans="1:3">
      <c r="A43" s="11">
        <v>40</v>
      </c>
      <c r="B43" s="12" t="s">
        <v>1253</v>
      </c>
      <c r="C43" s="13">
        <v>490</v>
      </c>
    </row>
    <row r="44" spans="1:3">
      <c r="A44" s="11">
        <v>41</v>
      </c>
      <c r="B44" s="12" t="s">
        <v>1254</v>
      </c>
      <c r="C44" s="13">
        <v>390</v>
      </c>
    </row>
    <row r="45" spans="1:3">
      <c r="A45" s="11">
        <v>42</v>
      </c>
      <c r="B45" s="12" t="s">
        <v>1255</v>
      </c>
      <c r="C45" s="13">
        <v>2.4</v>
      </c>
    </row>
    <row r="46" spans="1:3">
      <c r="A46" s="11">
        <v>43</v>
      </c>
      <c r="B46" s="12" t="s">
        <v>1234</v>
      </c>
      <c r="C46" s="13">
        <v>10.4</v>
      </c>
    </row>
    <row r="47" spans="1:3">
      <c r="A47" s="11">
        <v>44</v>
      </c>
      <c r="B47" s="12" t="s">
        <v>1256</v>
      </c>
      <c r="C47" s="13">
        <v>38.4</v>
      </c>
    </row>
    <row r="48" spans="1:3">
      <c r="A48" s="11">
        <v>45</v>
      </c>
      <c r="B48" s="12" t="s">
        <v>1257</v>
      </c>
      <c r="C48" s="13">
        <v>175.7</v>
      </c>
    </row>
    <row r="49" spans="1:3">
      <c r="A49" s="11">
        <v>46</v>
      </c>
      <c r="B49" s="12" t="s">
        <v>1258</v>
      </c>
      <c r="C49" s="13">
        <v>80.9</v>
      </c>
    </row>
    <row r="50" spans="1:3">
      <c r="A50" s="11">
        <v>47</v>
      </c>
      <c r="B50" s="12" t="s">
        <v>1259</v>
      </c>
      <c r="C50" s="13">
        <v>6.1</v>
      </c>
    </row>
    <row r="51" spans="1:3">
      <c r="A51" s="11">
        <v>48</v>
      </c>
      <c r="B51" s="12" t="s">
        <v>1260</v>
      </c>
      <c r="C51" s="13">
        <v>7.1</v>
      </c>
    </row>
    <row r="52" spans="1:3">
      <c r="A52" s="11">
        <v>49</v>
      </c>
      <c r="B52" s="12" t="s">
        <v>1261</v>
      </c>
      <c r="C52" s="13">
        <v>31.8</v>
      </c>
    </row>
    <row r="53" spans="1:3">
      <c r="A53" s="11">
        <v>50</v>
      </c>
      <c r="B53" s="12" t="s">
        <v>1262</v>
      </c>
      <c r="C53" s="13">
        <v>48.7</v>
      </c>
    </row>
    <row r="54" spans="1:3">
      <c r="A54" s="11">
        <v>51</v>
      </c>
      <c r="B54" s="12" t="s">
        <v>1263</v>
      </c>
      <c r="C54" s="13">
        <v>50.7</v>
      </c>
    </row>
    <row r="55" spans="1:3">
      <c r="A55" s="11">
        <v>52</v>
      </c>
      <c r="B55" s="12" t="s">
        <v>1264</v>
      </c>
      <c r="C55" s="13">
        <v>32.3</v>
      </c>
    </row>
    <row r="56" spans="1:3">
      <c r="A56" s="11">
        <v>53</v>
      </c>
      <c r="B56" s="12" t="s">
        <v>1265</v>
      </c>
      <c r="C56" s="13">
        <v>2.8</v>
      </c>
    </row>
    <row r="57" spans="1:3">
      <c r="A57" s="11">
        <v>54</v>
      </c>
      <c r="B57" s="12" t="s">
        <v>1266</v>
      </c>
      <c r="C57" s="13">
        <v>71</v>
      </c>
    </row>
    <row r="58" spans="1:3">
      <c r="A58" s="11">
        <v>55</v>
      </c>
      <c r="B58" s="12" t="s">
        <v>1267</v>
      </c>
      <c r="C58" s="13">
        <v>13</v>
      </c>
    </row>
    <row r="59" spans="1:3">
      <c r="A59" s="11">
        <v>56</v>
      </c>
      <c r="B59" s="12" t="s">
        <v>1268</v>
      </c>
      <c r="C59" s="13">
        <v>70</v>
      </c>
    </row>
    <row r="60" spans="1:3">
      <c r="A60" s="11">
        <v>57</v>
      </c>
      <c r="B60" s="12" t="s">
        <v>1269</v>
      </c>
      <c r="C60" s="13">
        <v>9.2</v>
      </c>
    </row>
    <row r="61" spans="1:3">
      <c r="A61" s="11">
        <v>58</v>
      </c>
      <c r="B61" s="12" t="s">
        <v>1270</v>
      </c>
      <c r="C61" s="13">
        <v>40.4</v>
      </c>
    </row>
    <row r="62" spans="1:3">
      <c r="A62" s="11">
        <v>59</v>
      </c>
      <c r="B62" s="12" t="s">
        <v>1271</v>
      </c>
      <c r="C62" s="13">
        <v>6.6</v>
      </c>
    </row>
    <row r="63" spans="1:3">
      <c r="A63" s="11">
        <v>60</v>
      </c>
      <c r="B63" s="12" t="s">
        <v>1272</v>
      </c>
      <c r="C63" s="13">
        <v>13.6</v>
      </c>
    </row>
    <row r="64" spans="1:3">
      <c r="A64" s="11">
        <v>61</v>
      </c>
      <c r="B64" s="12" t="s">
        <v>1273</v>
      </c>
      <c r="C64" s="13">
        <v>30.4</v>
      </c>
    </row>
    <row r="65" spans="1:3">
      <c r="A65" s="11">
        <v>62</v>
      </c>
      <c r="B65" s="12" t="s">
        <v>1274</v>
      </c>
      <c r="C65" s="13">
        <v>4.5</v>
      </c>
    </row>
    <row r="66" spans="1:3">
      <c r="A66" s="11">
        <v>63</v>
      </c>
      <c r="B66" s="12" t="s">
        <v>1275</v>
      </c>
      <c r="C66" s="13">
        <v>20.3</v>
      </c>
    </row>
    <row r="67" spans="1:3">
      <c r="A67" s="11">
        <v>64</v>
      </c>
      <c r="B67" s="12" t="s">
        <v>1276</v>
      </c>
      <c r="C67" s="13">
        <v>3.5</v>
      </c>
    </row>
    <row r="68" spans="1:3">
      <c r="A68" s="11">
        <v>65</v>
      </c>
      <c r="B68" s="12" t="s">
        <v>1277</v>
      </c>
      <c r="C68" s="13">
        <v>15.5</v>
      </c>
    </row>
    <row r="69" spans="1:3">
      <c r="A69" s="11">
        <v>66</v>
      </c>
      <c r="B69" s="12" t="s">
        <v>1278</v>
      </c>
      <c r="C69" s="13">
        <v>1.3</v>
      </c>
    </row>
    <row r="70" spans="1:3">
      <c r="A70" s="11">
        <v>67</v>
      </c>
      <c r="B70" s="12" t="s">
        <v>1279</v>
      </c>
      <c r="C70" s="13">
        <v>19.8</v>
      </c>
    </row>
    <row r="71" spans="1:3">
      <c r="A71" s="11">
        <v>68</v>
      </c>
      <c r="B71" s="12" t="s">
        <v>1280</v>
      </c>
      <c r="C71" s="13">
        <v>500</v>
      </c>
    </row>
    <row r="72" spans="1:3">
      <c r="A72" s="11">
        <v>69</v>
      </c>
      <c r="B72" s="12" t="s">
        <v>1281</v>
      </c>
      <c r="C72" s="13">
        <v>88.1</v>
      </c>
    </row>
    <row r="73" spans="1:3">
      <c r="A73" s="11">
        <v>70</v>
      </c>
      <c r="B73" s="12" t="s">
        <v>1282</v>
      </c>
      <c r="C73" s="13">
        <v>66.7</v>
      </c>
    </row>
    <row r="74" spans="1:3">
      <c r="A74" s="11">
        <v>71</v>
      </c>
      <c r="B74" s="12" t="s">
        <v>1283</v>
      </c>
      <c r="C74" s="13">
        <v>4.9</v>
      </c>
    </row>
    <row r="75" spans="1:3">
      <c r="A75" s="11">
        <v>72</v>
      </c>
      <c r="B75" s="12" t="s">
        <v>1284</v>
      </c>
      <c r="C75" s="13">
        <v>26.2</v>
      </c>
    </row>
    <row r="76" spans="1:3">
      <c r="A76" s="11">
        <v>73</v>
      </c>
      <c r="B76" s="12" t="s">
        <v>1285</v>
      </c>
      <c r="C76" s="13">
        <v>69.5</v>
      </c>
    </row>
    <row r="77" spans="1:3">
      <c r="A77" s="11">
        <v>74</v>
      </c>
      <c r="B77" s="12" t="s">
        <v>1286</v>
      </c>
      <c r="C77" s="13">
        <v>18.3</v>
      </c>
    </row>
    <row r="78" spans="1:3">
      <c r="A78" s="11">
        <v>75</v>
      </c>
      <c r="B78" s="12" t="s">
        <v>1287</v>
      </c>
      <c r="C78" s="13">
        <v>1020</v>
      </c>
    </row>
    <row r="79" spans="1:3">
      <c r="A79" s="11">
        <v>76</v>
      </c>
      <c r="B79" s="12" t="s">
        <v>1288</v>
      </c>
      <c r="C79" s="13">
        <v>98.3</v>
      </c>
    </row>
    <row r="80" spans="1:3">
      <c r="A80" s="11">
        <v>77</v>
      </c>
      <c r="B80" s="12" t="s">
        <v>1289</v>
      </c>
      <c r="C80" s="13">
        <v>2.6</v>
      </c>
    </row>
    <row r="81" spans="1:3">
      <c r="A81" s="11">
        <v>78</v>
      </c>
      <c r="B81" s="12" t="s">
        <v>1290</v>
      </c>
      <c r="C81" s="13">
        <v>200</v>
      </c>
    </row>
    <row r="82" spans="1:3">
      <c r="A82" s="11">
        <v>79</v>
      </c>
      <c r="B82" s="12" t="s">
        <v>1291</v>
      </c>
      <c r="C82" s="13">
        <v>4.2</v>
      </c>
    </row>
    <row r="83" spans="1:3">
      <c r="A83" s="11">
        <v>80</v>
      </c>
      <c r="B83" s="12" t="s">
        <v>1292</v>
      </c>
      <c r="C83" s="13">
        <v>29.2</v>
      </c>
    </row>
    <row r="84" spans="1:3">
      <c r="A84" s="11">
        <v>81</v>
      </c>
      <c r="B84" s="12" t="s">
        <v>1293</v>
      </c>
      <c r="C84" s="13">
        <v>1.9</v>
      </c>
    </row>
    <row r="85" spans="1:3">
      <c r="A85" s="11">
        <v>82</v>
      </c>
      <c r="B85" s="12" t="s">
        <v>1294</v>
      </c>
      <c r="C85" s="13">
        <v>1.9</v>
      </c>
    </row>
    <row r="86" spans="1:3">
      <c r="A86" s="11">
        <v>83</v>
      </c>
      <c r="B86" s="12" t="s">
        <v>1295</v>
      </c>
      <c r="C86" s="13">
        <v>44</v>
      </c>
    </row>
    <row r="87" spans="1:3">
      <c r="A87" s="11">
        <v>84</v>
      </c>
      <c r="B87" s="12" t="s">
        <v>1296</v>
      </c>
      <c r="C87" s="13">
        <v>2.2</v>
      </c>
    </row>
    <row r="88" spans="1:3">
      <c r="A88" s="11">
        <v>85</v>
      </c>
      <c r="B88" s="12" t="s">
        <v>1297</v>
      </c>
      <c r="C88" s="13">
        <v>4.9</v>
      </c>
    </row>
    <row r="89" spans="1:3">
      <c r="A89" s="11">
        <v>86</v>
      </c>
      <c r="B89" s="12" t="s">
        <v>1298</v>
      </c>
      <c r="C89" s="13">
        <v>21</v>
      </c>
    </row>
    <row r="90" spans="1:3">
      <c r="A90" s="11">
        <v>87</v>
      </c>
      <c r="B90" s="12" t="s">
        <v>1299</v>
      </c>
      <c r="C90" s="13">
        <v>4.1</v>
      </c>
    </row>
    <row r="91" spans="1:3">
      <c r="A91" s="11">
        <v>88</v>
      </c>
      <c r="B91" s="12" t="s">
        <v>1300</v>
      </c>
      <c r="C91" s="13">
        <v>3</v>
      </c>
    </row>
    <row r="92" spans="1:3">
      <c r="A92" s="11">
        <v>89</v>
      </c>
      <c r="B92" s="12" t="s">
        <v>1301</v>
      </c>
      <c r="C92" s="13">
        <v>95</v>
      </c>
    </row>
    <row r="93" spans="1:3">
      <c r="A93" s="11">
        <v>90</v>
      </c>
      <c r="B93" s="12" t="s">
        <v>1302</v>
      </c>
      <c r="C93" s="13">
        <v>3</v>
      </c>
    </row>
    <row r="94" spans="1:3">
      <c r="A94" s="11">
        <v>91</v>
      </c>
      <c r="B94" s="12" t="s">
        <v>1303</v>
      </c>
      <c r="C94" s="13">
        <v>9.1</v>
      </c>
    </row>
    <row r="95" spans="1:3">
      <c r="A95" s="11">
        <v>92</v>
      </c>
      <c r="B95" s="12" t="s">
        <v>1304</v>
      </c>
      <c r="C95" s="13">
        <v>9.7</v>
      </c>
    </row>
    <row r="96" spans="1:3">
      <c r="A96" s="11">
        <v>93</v>
      </c>
      <c r="B96" s="12" t="s">
        <v>1305</v>
      </c>
      <c r="C96" s="13">
        <v>5.8</v>
      </c>
    </row>
    <row r="97" spans="1:3">
      <c r="A97" s="11">
        <v>94</v>
      </c>
      <c r="B97" s="12" t="s">
        <v>1306</v>
      </c>
      <c r="C97" s="13">
        <v>4.5</v>
      </c>
    </row>
    <row r="98" spans="1:3">
      <c r="A98" s="11">
        <v>95</v>
      </c>
      <c r="B98" s="12" t="s">
        <v>1307</v>
      </c>
      <c r="C98" s="13">
        <v>1.6</v>
      </c>
    </row>
    <row r="99" spans="1:3">
      <c r="A99" s="11">
        <v>96</v>
      </c>
      <c r="B99" s="12" t="s">
        <v>1308</v>
      </c>
      <c r="C99" s="13">
        <v>4.6</v>
      </c>
    </row>
    <row r="100" spans="1:3">
      <c r="A100" s="11">
        <v>97</v>
      </c>
      <c r="B100" s="12" t="s">
        <v>1309</v>
      </c>
      <c r="C100" s="13">
        <v>160</v>
      </c>
    </row>
    <row r="101" spans="1:3">
      <c r="A101" s="11">
        <v>98</v>
      </c>
      <c r="B101" s="12" t="s">
        <v>1310</v>
      </c>
      <c r="C101" s="13">
        <v>113</v>
      </c>
    </row>
    <row r="102" spans="1:3">
      <c r="A102" s="11">
        <v>99</v>
      </c>
      <c r="B102" s="12" t="s">
        <v>1311</v>
      </c>
      <c r="C102" s="13">
        <v>29.2</v>
      </c>
    </row>
    <row r="103" spans="1:3">
      <c r="A103" s="11">
        <v>100</v>
      </c>
      <c r="B103" s="12" t="s">
        <v>1312</v>
      </c>
      <c r="C103" s="13">
        <v>17</v>
      </c>
    </row>
    <row r="104" spans="1:3">
      <c r="A104" s="11">
        <v>101</v>
      </c>
      <c r="B104" s="12" t="s">
        <v>1313</v>
      </c>
      <c r="C104" s="13">
        <v>29.9</v>
      </c>
    </row>
    <row r="105" spans="1:3">
      <c r="A105" s="11">
        <v>102</v>
      </c>
      <c r="B105" s="12" t="s">
        <v>1314</v>
      </c>
      <c r="C105" s="13">
        <v>13.8</v>
      </c>
    </row>
    <row r="106" spans="1:3">
      <c r="A106" s="11">
        <v>103</v>
      </c>
      <c r="B106" s="12" t="s">
        <v>1315</v>
      </c>
      <c r="C106" s="13">
        <v>90</v>
      </c>
    </row>
    <row r="107" spans="1:3">
      <c r="A107" s="14"/>
      <c r="B107" s="15" t="s">
        <v>78</v>
      </c>
      <c r="C107" s="16">
        <v>27100</v>
      </c>
    </row>
  </sheetData>
  <mergeCells count="1">
    <mergeCell ref="A1:C1"/>
  </mergeCells>
  <hyperlinks>
    <hyperlink ref="B12" r:id="rId1" display="邵阳市水利水电建设有限公司（涟水坪上镇河段治理工程款）"/>
    <hyperlink ref="B13" r:id="rId1" display="新邵县雀塘镇棠梓山完全小学综合楼维修款"/>
    <hyperlink ref="B14" r:id="rId1" display="新邵二中周转房及食堂改造工程"/>
    <hyperlink ref="B15" r:id="rId1" display="新航中学教学楼顶楼防漏"/>
    <hyperlink ref="B16" r:id="rId1" display="卲水新邵段流域环境综合整治及生态修复工程"/>
    <hyperlink ref="B17" r:id="rId1" display="新邵县中央农田水利项目"/>
    <hyperlink ref="B18" r:id="rId1" display="迎光乡中心小学大门与围墙维修及排水沟新建工程"/>
    <hyperlink ref="B19" r:id="rId1" display="大新完全小学教学楼改造工程"/>
    <hyperlink ref="B20" r:id="rId1" display="新邵县立新水闸除险加固工程工程款"/>
    <hyperlink ref="B21" r:id="rId1" display="棠溪河河道挡土墙工程高桥至龙胜段"/>
    <hyperlink ref="B22" r:id="rId1" display="2022年高标准农田建设（永州市创新建筑有限责任公司）"/>
    <hyperlink ref="B23" r:id="rId1" display="雀塘镇中心幼儿园校门、盥洗室及排污管道改造工程，饮水工程"/>
    <hyperlink ref="B24" r:id="rId1" display="新邵县巨口铺镇中心幼儿园附属工程项目"/>
    <hyperlink ref="B25" r:id="rId1" display="岱水桥学校教师公寓楼等外墙防盗窗补做"/>
    <hyperlink ref="B26" r:id="rId1" display="新邵县白水洞供水工程建设项目"/>
    <hyperlink ref="B27" r:id="rId1" display="潭府乡车寺学校教学楼改造（潭府乡中学室外附属改造工程）"/>
    <hyperlink ref="B28" r:id="rId1" display="房屋修缮（新邵县迎光乡莲塘完全小学厕所及教学楼改造项目）"/>
    <hyperlink ref="B29" r:id="rId1" display="新邵县迎光乡集中完小厕所及教学楼改造项目"/>
    <hyperlink ref="B30" r:id="rId1" display="太芝庙镇X003线回龙桥危桥改造工程"/>
    <hyperlink ref="B31" r:id="rId1" display="新邵县第五中学特立教学楼建设项目"/>
    <hyperlink ref="B32" r:id="rId1" display="巨口铺镇中心幼儿园教学楼"/>
    <hyperlink ref="B33" r:id="rId1" display="新邵县邵怀历史遗留矿山生态修复示范性工程项目2023年工程款（酿溪坪上、新田铺、雀塘片区）"/>
    <hyperlink ref="B34" r:id="rId1" display="岱水桥学校运动场建设公路涵洞改建"/>
    <hyperlink ref="B35" r:id="rId1" display="工农桥危桥改造工程"/>
    <hyperlink ref="B36" r:id="rId1" display="酿溪汤仁学校教学楼及厕所改造工程"/>
    <hyperlink ref="B37" r:id="rId1" display="2022年高标准农田建设（湖南省欣宏建设工程有限公司）"/>
    <hyperlink ref="B38" r:id="rId1" display="新邵县邵怀历史遗留矿山生态修复示范性工程项目2023年工程款（龙溪铺片区）"/>
    <hyperlink ref="B39" r:id="rId1" display="大东完全小学围墙改造、水沟新建工程"/>
    <hyperlink ref="B40" r:id="rId1" display="陈家坊镇中学男生宿舍柜子、储藏室、土钉喷锚工程"/>
    <hyperlink ref="B41" r:id="rId1" display="新邵县农村环境综合整治整县推进项目(第二标段)工程"/>
    <hyperlink ref="B42" r:id="rId1" display="新邵县梅子坝水库供水工程"/>
    <hyperlink ref="B43" r:id="rId1" display="S334新邵县张家冲至罗桥公路改建工程"/>
    <hyperlink ref="B44" r:id="rId1" display="新邵县尧虞塘水库除险加固"/>
    <hyperlink ref="B45" r:id="rId1" display="临时教室工程"/>
    <hyperlink ref="B46" r:id="rId1" display="新邵县巨口铺镇中心幼儿园附属工程项目"/>
    <hyperlink ref="B47" r:id="rId1" display="新邵县C037赤水学校-清溪公路K11+000-K35+084路面维修工程"/>
    <hyperlink ref="B48" r:id="rId1" display="新邵县农村环境综合整治整县推进项目(第一标段)工程"/>
    <hyperlink ref="B49" r:id="rId1" display="新邵县环境卫生服务中心中转站压缩车间扩改建工程项目"/>
    <hyperlink ref="B50" r:id="rId1" display="官冲社区五、六组道路改造及照明工程"/>
    <hyperlink ref="B51" r:id="rId1" display="新阳社区一、三组道路改造及亮化工程"/>
    <hyperlink ref="B52" r:id="rId1" display="新邵县太芝庙镇Y009线上童桥危桥改造工程"/>
    <hyperlink ref="B53" r:id="rId1" display="2023年高标准农田建设（湖南中民项目管理有限公司 ）"/>
    <hyperlink ref="B54" r:id="rId1" display="新邵县太芝庙C156线庙边新桥危桥改造工程"/>
    <hyperlink ref="B55" r:id="rId1" display="新邵县潭府乡中心小学运动场改扩建项目"/>
    <hyperlink ref="B56" r:id="rId1" display="新邵县塘口至白水洞旅游专线公路建设项目"/>
    <hyperlink ref="B57" r:id="rId1" display="湖南省新邵县石马江二期治理工程工程款"/>
    <hyperlink ref="B58" r:id="rId1" display="无障碍改造项目款"/>
    <hyperlink ref="B59" r:id="rId1" display="邵阳市水利水电建设有限公司（建新水闸除险加固工程）"/>
    <hyperlink ref="B60" r:id="rId1" display="龙溪铺镇 C317线踏水桥危桥改造工程"/>
    <hyperlink ref="B61" r:id="rId1" display="新邵县农村环境综合整治整县推进30个重点村整治工程第四、五、八片区项目"/>
    <hyperlink ref="B62" r:id="rId1" display="新建化粪便、池及维修改造工程（新邵县迎光乡中学新建化粪池及维修改造工程）"/>
    <hyperlink ref="B63" r:id="rId1" display="太芝庙镇中学第二教学楼附属及多功能报告厅装修工程"/>
    <hyperlink ref="B64" r:id="rId1" display="新邵县小塘镇X039线渡头桥危桥改造工程"/>
    <hyperlink ref="B65" r:id="rId1" display="新邵县迎光乡江边小学新建厕所项目"/>
    <hyperlink ref="B66" r:id="rId1" display="大坪柏树社区正东路延伸段道路工程"/>
    <hyperlink ref="B67" r:id="rId1" display="教学楼维修及室外附属改造"/>
    <hyperlink ref="B68" r:id="rId1" display="陈家坊镇中心小学老教学楼一、二栋维修改造工程，新征地建围挡、临时道路修建及板房搭建工程，地下通道补充工程"/>
    <hyperlink ref="B69" r:id="rId1" display="中铁十一局集团有限公司（新邵县伍家冲水库除险加固工程）"/>
    <hyperlink ref="B70" r:id="rId1" display="新邵县农村环境综合整治整县推进30个重点村整治工程第六、七片区项目"/>
    <hyperlink ref="B71" r:id="rId1" display="S232新邵县太芝庙至雀塘公路建设"/>
    <hyperlink ref="B72" r:id="rId1" display="2021年高标准农田建设（湖南世新建筑工程有限公司）"/>
    <hyperlink ref="B73" r:id="rId1" display="2022年高标准农田建设（湖南省金尚工程建设有限公司）"/>
    <hyperlink ref="B74" r:id="rId1" display="中心小学厕所改造工程"/>
    <hyperlink ref="B75" r:id="rId1" display="潭府乡中学运动场改造工程"/>
    <hyperlink ref="B76" r:id="rId1" display="2022年高标准农田建设（湖南郴州众鹏建筑工程有限公司）"/>
    <hyperlink ref="B77" r:id="rId1" display="新邵县迎光乡Y018线黄岩桥危桥改造工程"/>
    <hyperlink ref="B78" r:id="rId1" display="酿溪镇第四完全小学新建项目"/>
    <hyperlink ref="B79" r:id="rId1" display="2021年高标准农田建设（2021年高标准农田建设8标段）"/>
    <hyperlink ref="B80" r:id="rId1" display="汪家冲小学厕所、综合楼改造"/>
    <hyperlink ref="B81" r:id="rId1" display="湖南省石马江新邵县治理工程工程款"/>
    <hyperlink ref="B82" r:id="rId1" display="雀塘镇中学新建门卫室、大门及室外附属工程"/>
    <hyperlink ref="B83" r:id="rId1" display="新邵县酿溪镇第一完全小学屋面防水、办公楼改造、食堂阳光雨棚、第一幼儿园改造工程"/>
    <hyperlink ref="B84" r:id="rId1" display="团结小学教学楼、围墙及操场维修改造工程"/>
    <hyperlink ref="B85" r:id="rId1" display="雀小屋面改造工程"/>
    <hyperlink ref="B86" r:id="rId1" display="2023年高标准农田建设（湖南邵州建设工程有限公司）"/>
    <hyperlink ref="B87" r:id="rId1" display="蒋家排小学厕所改造工程"/>
    <hyperlink ref="B88" r:id="rId1" display="体艺中心"/>
    <hyperlink ref="B89" r:id="rId1" display="新邵县第三中学女生宿舍及厕所改造工程"/>
    <hyperlink ref="B90" r:id="rId1" display="新邵县小塘镇初级中学围墙、挡土墙及门卫室新建工程"/>
    <hyperlink ref="B91" r:id="rId1" display="寸石镇中心幼儿园室外活动场及教学楼屋顶防水改造"/>
    <hyperlink ref="B92" r:id="rId1" display="资水新邵县筱溪电站库区大新段岸坡防护工程（二期）"/>
    <hyperlink ref="B93" r:id="rId1" display="迎光中学学校屋面改造及新建水塔工程"/>
    <hyperlink ref="B94" r:id="rId1" display="长滩社区五、六、七安置小区道路"/>
    <hyperlink ref="B95" r:id="rId1" display="新邵县酿溪镇思源学校厕所改造及零星维修工程"/>
    <hyperlink ref="B96" r:id="rId1" display="五星中学学生宿舍综合楼改造工程"/>
    <hyperlink ref="B97" r:id="rId1" display="柳湘小学围墙维修、厕所改造"/>
    <hyperlink ref="B98" r:id="rId1" display="迎光乡中学综合楼滑坡挡土墙及土方工程"/>
    <hyperlink ref="B99" r:id="rId1" display="巨口铺镇芙蓉学校围墙、运动场主席台新建工程"/>
    <hyperlink ref="B100" r:id="rId1" display="新邵一中徐特立教学楼"/>
    <hyperlink ref="B101" r:id="rId1" display="车峙村至下潭村公路工程"/>
    <hyperlink ref="B102" r:id="rId1" display="新邵县农村环境综合整治整县推进30个重点村整治工程第一、二片区项目"/>
    <hyperlink ref="B103" r:id="rId1" display="幸福花园家属区老旧小区改造"/>
    <hyperlink ref="B104" r:id="rId1" display="新邵县大新镇Y063线（清溪滩-板子山段）路面维修工程"/>
    <hyperlink ref="B105" r:id="rId1" display="新邵县农村环境综合整治整县推进坪上镇简易生活垃圾处理场封场处理工程"/>
    <hyperlink ref="B106" r:id="rId1" display="资水江溪、三溪河段治理工程款"/>
  </hyperlink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0"/>
  <sheetViews>
    <sheetView showZeros="0" tabSelected="1" workbookViewId="0">
      <pane ySplit="2" topLeftCell="A3" activePane="bottomLeft" state="frozen"/>
      <selection/>
      <selection pane="bottomLeft" activeCell="H15" sqref="H15"/>
    </sheetView>
  </sheetViews>
  <sheetFormatPr defaultColWidth="9" defaultRowHeight="14.25" outlineLevelCol="7"/>
  <cols>
    <col min="1" max="1" width="29.125" style="250" customWidth="1"/>
    <col min="2" max="2" width="8.25" style="251" customWidth="1"/>
    <col min="3" max="3" width="7.625" style="252" customWidth="1"/>
    <col min="4" max="4" width="8" style="252" customWidth="1"/>
    <col min="5" max="5" width="15.25" style="252" customWidth="1"/>
    <col min="6" max="6" width="24.375" style="253" customWidth="1"/>
    <col min="7" max="7" width="7.375" style="252" customWidth="1"/>
    <col min="8" max="8" width="15.125" style="253" customWidth="1"/>
    <col min="9" max="16384" width="9" style="250"/>
  </cols>
  <sheetData>
    <row r="1" s="249" customFormat="1" ht="27.75" customHeight="1" spans="1:8">
      <c r="A1" s="254" t="s">
        <v>71</v>
      </c>
      <c r="B1" s="254"/>
      <c r="C1" s="254"/>
      <c r="D1" s="254"/>
      <c r="E1" s="254"/>
      <c r="F1" s="255"/>
      <c r="G1" s="254"/>
      <c r="H1" s="255"/>
    </row>
    <row r="2" s="249" customFormat="1" ht="16.5" customHeight="1" spans="1:8">
      <c r="A2" s="249" t="s">
        <v>72</v>
      </c>
      <c r="B2" s="256"/>
      <c r="C2" s="257"/>
      <c r="D2" s="257"/>
      <c r="E2" s="257"/>
      <c r="F2" s="258"/>
      <c r="G2" s="257"/>
      <c r="H2" s="259" t="s">
        <v>32</v>
      </c>
    </row>
    <row r="3" s="249" customFormat="1" ht="16.5" customHeight="1" spans="1:8">
      <c r="A3" s="260" t="s">
        <v>73</v>
      </c>
      <c r="B3" s="260"/>
      <c r="C3" s="260"/>
      <c r="D3" s="260"/>
      <c r="E3" s="260"/>
      <c r="F3" s="261" t="s">
        <v>74</v>
      </c>
      <c r="G3" s="260"/>
      <c r="H3" s="261"/>
    </row>
    <row r="4" s="249" customFormat="1" ht="16.5" customHeight="1" spans="1:8">
      <c r="A4" s="260" t="s">
        <v>75</v>
      </c>
      <c r="B4" s="262" t="s">
        <v>76</v>
      </c>
      <c r="C4" s="263" t="s">
        <v>77</v>
      </c>
      <c r="D4" s="263" t="s">
        <v>78</v>
      </c>
      <c r="E4" s="264" t="s">
        <v>79</v>
      </c>
      <c r="F4" s="265" t="s">
        <v>75</v>
      </c>
      <c r="G4" s="263" t="s">
        <v>78</v>
      </c>
      <c r="H4" s="265" t="s">
        <v>79</v>
      </c>
    </row>
    <row r="5" s="249" customFormat="1" ht="16.5" customHeight="1" spans="1:8">
      <c r="A5" s="198" t="s">
        <v>80</v>
      </c>
      <c r="B5" s="199">
        <v>70166</v>
      </c>
      <c r="C5" s="200"/>
      <c r="D5" s="200">
        <v>70166</v>
      </c>
      <c r="E5" s="266"/>
      <c r="F5" s="267" t="s">
        <v>81</v>
      </c>
      <c r="G5" s="260">
        <v>517316</v>
      </c>
      <c r="H5" s="268"/>
    </row>
    <row r="6" s="249" customFormat="1" ht="27" customHeight="1" spans="1:8">
      <c r="A6" s="198" t="s">
        <v>82</v>
      </c>
      <c r="B6" s="199">
        <v>42366</v>
      </c>
      <c r="C6" s="200"/>
      <c r="D6" s="200">
        <v>42366</v>
      </c>
      <c r="E6" s="269" t="s">
        <v>83</v>
      </c>
      <c r="F6" s="267"/>
      <c r="G6" s="260"/>
      <c r="H6" s="268"/>
    </row>
    <row r="7" s="249" customFormat="1" ht="33.75" customHeight="1" spans="1:8">
      <c r="A7" s="198" t="s">
        <v>84</v>
      </c>
      <c r="B7" s="199">
        <v>27800</v>
      </c>
      <c r="C7" s="200"/>
      <c r="D7" s="200">
        <v>27800</v>
      </c>
      <c r="E7" s="269"/>
      <c r="F7" s="267"/>
      <c r="G7" s="260"/>
      <c r="H7" s="268"/>
    </row>
    <row r="8" s="249" customFormat="1" customHeight="1" spans="1:8">
      <c r="A8" s="198" t="s">
        <v>85</v>
      </c>
      <c r="B8" s="199">
        <v>220981</v>
      </c>
      <c r="C8" s="200">
        <v>177660</v>
      </c>
      <c r="D8" s="200">
        <v>398641</v>
      </c>
      <c r="E8" s="270"/>
      <c r="F8" s="267" t="s">
        <v>86</v>
      </c>
      <c r="G8" s="260">
        <v>4547</v>
      </c>
      <c r="H8" s="268"/>
    </row>
    <row r="9" s="249" customFormat="1" customHeight="1" spans="1:8">
      <c r="A9" s="200" t="s">
        <v>87</v>
      </c>
      <c r="B9" s="199">
        <v>4793</v>
      </c>
      <c r="C9" s="200"/>
      <c r="D9" s="200">
        <v>4793</v>
      </c>
      <c r="E9" s="270"/>
      <c r="F9" s="267"/>
      <c r="G9" s="260"/>
      <c r="H9" s="268"/>
    </row>
    <row r="10" s="249" customFormat="1" ht="22.5" customHeight="1" spans="1:8">
      <c r="A10" s="200" t="s">
        <v>88</v>
      </c>
      <c r="B10" s="199">
        <v>216188</v>
      </c>
      <c r="C10" s="200">
        <v>147704</v>
      </c>
      <c r="D10" s="200">
        <v>363892</v>
      </c>
      <c r="E10" s="270"/>
      <c r="F10" s="267"/>
      <c r="G10" s="260"/>
      <c r="H10" s="268"/>
    </row>
    <row r="11" s="249" customFormat="1" customHeight="1" spans="1:8">
      <c r="A11" s="200" t="s">
        <v>89</v>
      </c>
      <c r="B11" s="199"/>
      <c r="C11" s="200">
        <v>29956</v>
      </c>
      <c r="D11" s="200">
        <v>29956</v>
      </c>
      <c r="E11" s="270"/>
      <c r="F11" s="271" t="s">
        <v>90</v>
      </c>
      <c r="G11" s="260">
        <v>9585</v>
      </c>
      <c r="H11" s="272"/>
    </row>
    <row r="12" s="249" customFormat="1" ht="33.75" customHeight="1" spans="1:8">
      <c r="A12" s="273" t="s">
        <v>91</v>
      </c>
      <c r="B12" s="199">
        <v>62641</v>
      </c>
      <c r="C12" s="200"/>
      <c r="D12" s="200">
        <v>62641</v>
      </c>
      <c r="E12" s="274" t="s">
        <v>92</v>
      </c>
      <c r="F12" s="275"/>
      <c r="G12" s="200"/>
      <c r="H12" s="272"/>
    </row>
    <row r="13" s="249" customFormat="1" ht="24" customHeight="1" spans="1:8">
      <c r="A13" s="276" t="s">
        <v>93</v>
      </c>
      <c r="B13" s="277">
        <v>353788</v>
      </c>
      <c r="C13" s="277">
        <v>177660</v>
      </c>
      <c r="D13" s="277">
        <v>531448</v>
      </c>
      <c r="E13" s="278"/>
      <c r="F13" s="279" t="s">
        <v>94</v>
      </c>
      <c r="G13" s="277">
        <f>G5+G8+G11</f>
        <v>531448</v>
      </c>
      <c r="H13" s="280"/>
    </row>
    <row r="14" s="249" customFormat="1" ht="22.5" customHeight="1" spans="1:8">
      <c r="A14" s="250"/>
      <c r="B14" s="251"/>
      <c r="C14" s="252"/>
      <c r="D14" s="252"/>
      <c r="E14" s="252"/>
      <c r="F14" s="253"/>
      <c r="G14" s="252"/>
      <c r="H14" s="253"/>
    </row>
    <row r="15" s="249" customFormat="1" customHeight="1" spans="1:8">
      <c r="A15" s="250"/>
      <c r="B15" s="251"/>
      <c r="C15" s="252"/>
      <c r="D15" s="252"/>
      <c r="E15" s="252"/>
      <c r="F15" s="253"/>
      <c r="G15" s="252"/>
      <c r="H15" s="253"/>
    </row>
    <row r="16" s="249" customFormat="1" customHeight="1" spans="1:8">
      <c r="A16" s="250"/>
      <c r="B16" s="251"/>
      <c r="C16" s="252"/>
      <c r="D16" s="252"/>
      <c r="E16" s="252"/>
      <c r="F16" s="253"/>
      <c r="G16" s="252"/>
      <c r="H16" s="253"/>
    </row>
    <row r="17" s="249" customFormat="1" customHeight="1" spans="1:8">
      <c r="A17" s="250"/>
      <c r="B17" s="251"/>
      <c r="C17" s="252"/>
      <c r="D17" s="252"/>
      <c r="E17" s="252"/>
      <c r="F17" s="253"/>
      <c r="G17" s="252"/>
      <c r="H17" s="253"/>
    </row>
    <row r="18" s="249" customFormat="1" customHeight="1" spans="1:8">
      <c r="A18" s="250"/>
      <c r="B18" s="251"/>
      <c r="C18" s="252"/>
      <c r="D18" s="252"/>
      <c r="E18" s="252"/>
      <c r="F18" s="253"/>
      <c r="G18" s="252"/>
      <c r="H18" s="253"/>
    </row>
    <row r="19" s="249" customFormat="1" customHeight="1" spans="1:8">
      <c r="A19" s="250"/>
      <c r="B19" s="251"/>
      <c r="C19" s="252"/>
      <c r="D19" s="252"/>
      <c r="E19" s="252"/>
      <c r="F19" s="253"/>
      <c r="G19" s="252"/>
      <c r="H19" s="253"/>
    </row>
    <row r="20" s="249" customFormat="1" customHeight="1" spans="1:8">
      <c r="A20" s="250"/>
      <c r="B20" s="251"/>
      <c r="C20" s="252"/>
      <c r="D20" s="252"/>
      <c r="E20" s="252"/>
      <c r="F20" s="253"/>
      <c r="G20" s="252"/>
      <c r="H20" s="253"/>
    </row>
    <row r="21" s="249" customFormat="1" ht="24" customHeight="1" spans="1:8">
      <c r="A21" s="250"/>
      <c r="B21" s="251"/>
      <c r="C21" s="252"/>
      <c r="D21" s="252"/>
      <c r="E21" s="252"/>
      <c r="F21" s="253"/>
      <c r="G21" s="252"/>
      <c r="H21" s="253"/>
    </row>
    <row r="22" s="249" customFormat="1" customHeight="1" spans="1:8">
      <c r="A22" s="250"/>
      <c r="B22" s="251"/>
      <c r="C22" s="252"/>
      <c r="D22" s="252"/>
      <c r="E22" s="252"/>
      <c r="F22" s="253"/>
      <c r="G22" s="252"/>
      <c r="H22" s="253"/>
    </row>
    <row r="23" s="249" customFormat="1" ht="24" customHeight="1" spans="1:8">
      <c r="A23" s="250"/>
      <c r="B23" s="251"/>
      <c r="C23" s="252"/>
      <c r="D23" s="252"/>
      <c r="E23" s="252"/>
      <c r="F23" s="253"/>
      <c r="G23" s="252"/>
      <c r="H23" s="253"/>
    </row>
    <row r="24" s="249" customFormat="1" ht="15" customHeight="1" spans="1:8">
      <c r="A24" s="250"/>
      <c r="B24" s="251"/>
      <c r="C24" s="252"/>
      <c r="D24" s="252"/>
      <c r="E24" s="252"/>
      <c r="F24" s="253"/>
      <c r="G24" s="252"/>
      <c r="H24" s="253"/>
    </row>
    <row r="25" s="249" customFormat="1" ht="15" customHeight="1" spans="1:8">
      <c r="A25" s="250"/>
      <c r="B25" s="251"/>
      <c r="C25" s="252"/>
      <c r="D25" s="252"/>
      <c r="E25" s="252"/>
      <c r="F25" s="253"/>
      <c r="G25" s="252"/>
      <c r="H25" s="253"/>
    </row>
    <row r="26" s="249" customFormat="1" ht="24" customHeight="1" spans="1:8">
      <c r="A26" s="250"/>
      <c r="B26" s="251"/>
      <c r="C26" s="252"/>
      <c r="D26" s="252"/>
      <c r="E26" s="252"/>
      <c r="F26" s="253"/>
      <c r="G26" s="252"/>
      <c r="H26" s="253"/>
    </row>
    <row r="27" s="249" customFormat="1" ht="15" customHeight="1" spans="1:8">
      <c r="A27" s="250"/>
      <c r="B27" s="251"/>
      <c r="C27" s="252"/>
      <c r="D27" s="252"/>
      <c r="E27" s="252"/>
      <c r="F27" s="253"/>
      <c r="G27" s="252"/>
      <c r="H27" s="253"/>
    </row>
    <row r="28" s="249" customFormat="1" ht="156.75" customHeight="1" spans="1:8">
      <c r="A28" s="250"/>
      <c r="B28" s="251"/>
      <c r="C28" s="252"/>
      <c r="D28" s="252"/>
      <c r="E28" s="252"/>
      <c r="F28" s="253"/>
      <c r="G28" s="252"/>
      <c r="H28" s="253"/>
    </row>
    <row r="29" s="249" customFormat="1" ht="15" customHeight="1" spans="1:8">
      <c r="A29" s="250"/>
      <c r="B29" s="251"/>
      <c r="C29" s="252"/>
      <c r="D29" s="252"/>
      <c r="E29" s="252"/>
      <c r="F29" s="253"/>
      <c r="G29" s="252"/>
      <c r="H29" s="253"/>
    </row>
    <row r="30" s="249" customFormat="1" ht="15" customHeight="1" spans="1:8">
      <c r="A30" s="250"/>
      <c r="B30" s="251"/>
      <c r="C30" s="252"/>
      <c r="D30" s="252"/>
      <c r="E30" s="252"/>
      <c r="F30" s="253"/>
      <c r="G30" s="252"/>
      <c r="H30" s="253"/>
    </row>
    <row r="31" s="249" customFormat="1" ht="15" customHeight="1" spans="1:8">
      <c r="A31" s="250"/>
      <c r="B31" s="251"/>
      <c r="C31" s="252"/>
      <c r="D31" s="252"/>
      <c r="E31" s="252"/>
      <c r="F31" s="253"/>
      <c r="G31" s="252"/>
      <c r="H31" s="253"/>
    </row>
    <row r="32" s="249" customFormat="1" ht="15" customHeight="1" spans="1:8">
      <c r="A32" s="250"/>
      <c r="B32" s="251"/>
      <c r="C32" s="252"/>
      <c r="D32" s="252"/>
      <c r="E32" s="252"/>
      <c r="F32" s="253"/>
      <c r="G32" s="252"/>
      <c r="H32" s="253"/>
    </row>
    <row r="33" s="249" customFormat="1" ht="15" customHeight="1" spans="1:8">
      <c r="A33" s="250"/>
      <c r="B33" s="251"/>
      <c r="C33" s="252"/>
      <c r="D33" s="252"/>
      <c r="E33" s="252"/>
      <c r="F33" s="253"/>
      <c r="G33" s="252"/>
      <c r="H33" s="253"/>
    </row>
    <row r="34" s="249" customFormat="1" ht="15" customHeight="1" spans="1:8">
      <c r="A34" s="250"/>
      <c r="B34" s="251"/>
      <c r="C34" s="252"/>
      <c r="D34" s="252"/>
      <c r="E34" s="252"/>
      <c r="F34" s="253"/>
      <c r="G34" s="252"/>
      <c r="H34" s="253"/>
    </row>
    <row r="35" s="249" customFormat="1" ht="15" customHeight="1" spans="1:8">
      <c r="A35" s="250"/>
      <c r="B35" s="251"/>
      <c r="C35" s="252"/>
      <c r="D35" s="252"/>
      <c r="E35" s="252"/>
      <c r="F35" s="253"/>
      <c r="G35" s="252"/>
      <c r="H35" s="253"/>
    </row>
    <row r="36" s="249" customFormat="1" ht="15" customHeight="1" spans="1:8">
      <c r="A36" s="250"/>
      <c r="B36" s="251"/>
      <c r="C36" s="252"/>
      <c r="D36" s="252"/>
      <c r="E36" s="252"/>
      <c r="F36" s="253"/>
      <c r="G36" s="252"/>
      <c r="H36" s="253"/>
    </row>
    <row r="37" s="249" customFormat="1" ht="15" customHeight="1" spans="1:8">
      <c r="A37" s="250"/>
      <c r="B37" s="251"/>
      <c r="C37" s="252"/>
      <c r="D37" s="252"/>
      <c r="E37" s="252"/>
      <c r="F37" s="253"/>
      <c r="G37" s="252"/>
      <c r="H37" s="253"/>
    </row>
    <row r="38" s="249" customFormat="1" ht="24" customHeight="1" spans="1:8">
      <c r="A38" s="250"/>
      <c r="B38" s="251"/>
      <c r="C38" s="252"/>
      <c r="D38" s="252"/>
      <c r="E38" s="252"/>
      <c r="F38" s="253"/>
      <c r="G38" s="252"/>
      <c r="H38" s="253"/>
    </row>
    <row r="39" s="249" customFormat="1" ht="24" customHeight="1" spans="1:8">
      <c r="A39" s="250"/>
      <c r="B39" s="251"/>
      <c r="C39" s="252"/>
      <c r="D39" s="252"/>
      <c r="E39" s="252"/>
      <c r="F39" s="253"/>
      <c r="G39" s="252"/>
      <c r="H39" s="253"/>
    </row>
    <row r="40" s="249" customFormat="1" ht="15" customHeight="1" spans="1:8">
      <c r="A40" s="250"/>
      <c r="B40" s="251"/>
      <c r="C40" s="252"/>
      <c r="D40" s="252"/>
      <c r="E40" s="252"/>
      <c r="F40" s="253"/>
      <c r="G40" s="252"/>
      <c r="H40" s="253"/>
    </row>
    <row r="41" s="249" customFormat="1" ht="15" customHeight="1" spans="1:8">
      <c r="A41" s="250"/>
      <c r="B41" s="251"/>
      <c r="C41" s="252"/>
      <c r="D41" s="252"/>
      <c r="E41" s="252"/>
      <c r="F41" s="253"/>
      <c r="G41" s="252"/>
      <c r="H41" s="253"/>
    </row>
    <row r="42" s="249" customFormat="1" ht="24" customHeight="1" spans="1:8">
      <c r="A42" s="250"/>
      <c r="B42" s="251"/>
      <c r="C42" s="252"/>
      <c r="D42" s="252"/>
      <c r="E42" s="252"/>
      <c r="F42" s="253"/>
      <c r="G42" s="252"/>
      <c r="H42" s="253"/>
    </row>
    <row r="43" s="249" customFormat="1" ht="15" customHeight="1" spans="1:8">
      <c r="A43" s="250"/>
      <c r="B43" s="251"/>
      <c r="C43" s="252"/>
      <c r="D43" s="252"/>
      <c r="E43" s="252"/>
      <c r="F43" s="253"/>
      <c r="G43" s="252"/>
      <c r="H43" s="253"/>
    </row>
    <row r="44" s="249" customFormat="1" ht="15" customHeight="1" spans="1:8">
      <c r="A44" s="250"/>
      <c r="B44" s="251"/>
      <c r="C44" s="252"/>
      <c r="D44" s="252"/>
      <c r="E44" s="252"/>
      <c r="F44" s="253"/>
      <c r="G44" s="252"/>
      <c r="H44" s="253"/>
    </row>
    <row r="45" s="249" customFormat="1" ht="15" customHeight="1" spans="1:8">
      <c r="A45" s="250"/>
      <c r="B45" s="251"/>
      <c r="C45" s="252"/>
      <c r="D45" s="252"/>
      <c r="E45" s="252"/>
      <c r="F45" s="253"/>
      <c r="G45" s="252"/>
      <c r="H45" s="253"/>
    </row>
    <row r="46" s="249" customFormat="1" customHeight="1" spans="1:8">
      <c r="A46" s="250"/>
      <c r="B46" s="251"/>
      <c r="C46" s="252"/>
      <c r="D46" s="252"/>
      <c r="E46" s="252"/>
      <c r="F46" s="253"/>
      <c r="G46" s="252"/>
      <c r="H46" s="253"/>
    </row>
    <row r="47" s="249" customFormat="1" customHeight="1" spans="1:8">
      <c r="A47" s="250"/>
      <c r="B47" s="251"/>
      <c r="C47" s="252"/>
      <c r="D47" s="252"/>
      <c r="E47" s="252"/>
      <c r="F47" s="253"/>
      <c r="G47" s="252"/>
      <c r="H47" s="253"/>
    </row>
    <row r="48" s="249" customFormat="1" customHeight="1" spans="1:8">
      <c r="A48" s="250"/>
      <c r="B48" s="251"/>
      <c r="C48" s="252"/>
      <c r="D48" s="252"/>
      <c r="E48" s="252"/>
      <c r="F48" s="253"/>
      <c r="G48" s="252"/>
      <c r="H48" s="253"/>
    </row>
    <row r="49" s="249" customFormat="1" customHeight="1" spans="1:8">
      <c r="A49" s="250"/>
      <c r="B49" s="251"/>
      <c r="C49" s="252"/>
      <c r="D49" s="252"/>
      <c r="E49" s="252"/>
      <c r="F49" s="253"/>
      <c r="G49" s="252"/>
      <c r="H49" s="253"/>
    </row>
    <row r="50" s="249" customFormat="1" ht="15" customHeight="1" spans="1:8">
      <c r="A50" s="250"/>
      <c r="B50" s="251"/>
      <c r="C50" s="252"/>
      <c r="D50" s="252"/>
      <c r="E50" s="252"/>
      <c r="F50" s="253"/>
      <c r="G50" s="252"/>
      <c r="H50" s="253"/>
    </row>
    <row r="51" s="249" customFormat="1" ht="22.5" customHeight="1" spans="1:8">
      <c r="A51" s="250"/>
      <c r="B51" s="251"/>
      <c r="C51" s="252"/>
      <c r="D51" s="252"/>
      <c r="E51" s="252"/>
      <c r="F51" s="253"/>
      <c r="G51" s="252"/>
      <c r="H51" s="253"/>
    </row>
    <row r="52" s="249" customFormat="1" ht="15" customHeight="1" spans="1:8">
      <c r="A52" s="250"/>
      <c r="B52" s="251"/>
      <c r="C52" s="252"/>
      <c r="D52" s="252"/>
      <c r="E52" s="252"/>
      <c r="F52" s="253"/>
      <c r="G52" s="252"/>
      <c r="H52" s="253"/>
    </row>
    <row r="53" s="249" customFormat="1" ht="15" customHeight="1" spans="1:8">
      <c r="A53" s="250"/>
      <c r="B53" s="251"/>
      <c r="C53" s="252"/>
      <c r="D53" s="252"/>
      <c r="E53" s="252"/>
      <c r="F53" s="253"/>
      <c r="G53" s="252"/>
      <c r="H53" s="253"/>
    </row>
    <row r="54" s="249" customFormat="1" ht="15" customHeight="1" spans="1:8">
      <c r="A54" s="250"/>
      <c r="B54" s="251"/>
      <c r="C54" s="252"/>
      <c r="D54" s="252"/>
      <c r="E54" s="252"/>
      <c r="F54" s="253"/>
      <c r="G54" s="252"/>
      <c r="H54" s="253"/>
    </row>
    <row r="55" s="249" customFormat="1" ht="15" customHeight="1" spans="1:8">
      <c r="A55" s="250"/>
      <c r="B55" s="251"/>
      <c r="C55" s="252"/>
      <c r="D55" s="252"/>
      <c r="E55" s="252"/>
      <c r="F55" s="253"/>
      <c r="G55" s="252"/>
      <c r="H55" s="253"/>
    </row>
    <row r="56" s="249" customFormat="1" ht="15" customHeight="1" spans="1:8">
      <c r="A56" s="250"/>
      <c r="B56" s="251"/>
      <c r="C56" s="252"/>
      <c r="D56" s="252"/>
      <c r="E56" s="252"/>
      <c r="F56" s="253"/>
      <c r="G56" s="252"/>
      <c r="H56" s="253"/>
    </row>
    <row r="57" s="249" customFormat="1" ht="26.25" customHeight="1" spans="1:8">
      <c r="A57" s="250"/>
      <c r="B57" s="251"/>
      <c r="C57" s="252"/>
      <c r="D57" s="252"/>
      <c r="E57" s="252"/>
      <c r="F57" s="253"/>
      <c r="G57" s="252"/>
      <c r="H57" s="253"/>
    </row>
    <row r="58" s="249" customFormat="1" ht="15" customHeight="1" spans="1:8">
      <c r="A58" s="250"/>
      <c r="B58" s="251"/>
      <c r="C58" s="252"/>
      <c r="D58" s="252"/>
      <c r="E58" s="252"/>
      <c r="F58" s="253"/>
      <c r="G58" s="252"/>
      <c r="H58" s="253"/>
    </row>
    <row r="59" s="249" customFormat="1" ht="15" customHeight="1" spans="1:8">
      <c r="A59" s="250"/>
      <c r="B59" s="251"/>
      <c r="C59" s="252"/>
      <c r="D59" s="252"/>
      <c r="E59" s="252"/>
      <c r="F59" s="253"/>
      <c r="G59" s="252"/>
      <c r="H59" s="253"/>
    </row>
    <row r="60" s="249" customFormat="1" ht="36" customHeight="1" spans="1:8">
      <c r="A60" s="250"/>
      <c r="B60" s="251"/>
      <c r="C60" s="252"/>
      <c r="D60" s="252"/>
      <c r="E60" s="252"/>
      <c r="F60" s="253"/>
      <c r="G60" s="252"/>
      <c r="H60" s="253"/>
    </row>
    <row r="61" s="249" customFormat="1" ht="24" customHeight="1" spans="1:8">
      <c r="A61" s="250"/>
      <c r="B61" s="251"/>
      <c r="C61" s="252"/>
      <c r="D61" s="252"/>
      <c r="E61" s="252"/>
      <c r="F61" s="253"/>
      <c r="G61" s="252"/>
      <c r="H61" s="253"/>
    </row>
    <row r="62" s="249" customFormat="1" ht="36" customHeight="1" spans="1:8">
      <c r="A62" s="250"/>
      <c r="B62" s="251"/>
      <c r="C62" s="252"/>
      <c r="D62" s="252"/>
      <c r="E62" s="252"/>
      <c r="F62" s="253"/>
      <c r="G62" s="252"/>
      <c r="H62" s="253"/>
    </row>
    <row r="63" s="249" customFormat="1" ht="15" customHeight="1" spans="1:8">
      <c r="A63" s="250"/>
      <c r="B63" s="251"/>
      <c r="C63" s="252"/>
      <c r="D63" s="252"/>
      <c r="E63" s="252"/>
      <c r="F63" s="253"/>
      <c r="G63" s="252"/>
      <c r="H63" s="253"/>
    </row>
    <row r="64" s="249" customFormat="1" ht="24" customHeight="1" spans="1:8">
      <c r="A64" s="250"/>
      <c r="B64" s="251"/>
      <c r="C64" s="252"/>
      <c r="D64" s="252"/>
      <c r="E64" s="252"/>
      <c r="F64" s="253"/>
      <c r="G64" s="252"/>
      <c r="H64" s="253"/>
    </row>
    <row r="65" s="249" customFormat="1" ht="24" customHeight="1" spans="1:8">
      <c r="A65" s="250"/>
      <c r="B65" s="251"/>
      <c r="C65" s="252"/>
      <c r="D65" s="252"/>
      <c r="E65" s="252"/>
      <c r="F65" s="253"/>
      <c r="G65" s="252"/>
      <c r="H65" s="253"/>
    </row>
    <row r="66" s="249" customFormat="1" ht="15" customHeight="1" spans="1:8">
      <c r="A66" s="250"/>
      <c r="B66" s="251"/>
      <c r="C66" s="252"/>
      <c r="D66" s="252"/>
      <c r="E66" s="252"/>
      <c r="F66" s="253"/>
      <c r="G66" s="252"/>
      <c r="H66" s="253"/>
    </row>
    <row r="67" s="249" customFormat="1" ht="15" customHeight="1" spans="1:8">
      <c r="A67" s="250"/>
      <c r="B67" s="251"/>
      <c r="C67" s="252"/>
      <c r="D67" s="252"/>
      <c r="E67" s="252"/>
      <c r="F67" s="253"/>
      <c r="G67" s="252"/>
      <c r="H67" s="253"/>
    </row>
    <row r="68" s="249" customFormat="1" ht="15" customHeight="1" spans="1:8">
      <c r="A68" s="250"/>
      <c r="B68" s="251"/>
      <c r="C68" s="252"/>
      <c r="D68" s="252"/>
      <c r="E68" s="252"/>
      <c r="F68" s="253"/>
      <c r="G68" s="252"/>
      <c r="H68" s="253"/>
    </row>
    <row r="69" s="249" customFormat="1" ht="15" customHeight="1" spans="1:8">
      <c r="A69" s="250"/>
      <c r="B69" s="251"/>
      <c r="C69" s="252"/>
      <c r="D69" s="252"/>
      <c r="E69" s="252"/>
      <c r="F69" s="253"/>
      <c r="G69" s="252"/>
      <c r="H69" s="253"/>
    </row>
    <row r="70" s="249" customFormat="1" ht="24" customHeight="1" spans="1:8">
      <c r="A70" s="250"/>
      <c r="B70" s="251"/>
      <c r="C70" s="252"/>
      <c r="D70" s="252"/>
      <c r="E70" s="252"/>
      <c r="F70" s="253"/>
      <c r="G70" s="252"/>
      <c r="H70" s="253"/>
    </row>
    <row r="71" s="249" customFormat="1" ht="42" customHeight="1" spans="1:8">
      <c r="A71" s="250"/>
      <c r="B71" s="251"/>
      <c r="C71" s="252"/>
      <c r="D71" s="252"/>
      <c r="E71" s="252"/>
      <c r="F71" s="253"/>
      <c r="G71" s="252"/>
      <c r="H71" s="253"/>
    </row>
    <row r="72" s="249" customFormat="1" ht="72" customHeight="1" spans="1:8">
      <c r="A72" s="250"/>
      <c r="B72" s="251"/>
      <c r="C72" s="252"/>
      <c r="D72" s="252"/>
      <c r="E72" s="252"/>
      <c r="F72" s="253"/>
      <c r="G72" s="252"/>
      <c r="H72" s="253"/>
    </row>
    <row r="73" s="249" customFormat="1" customHeight="1" spans="1:8">
      <c r="A73" s="250"/>
      <c r="B73" s="251"/>
      <c r="C73" s="252"/>
      <c r="D73" s="252"/>
      <c r="E73" s="252"/>
      <c r="F73" s="253"/>
      <c r="G73" s="252"/>
      <c r="H73" s="253"/>
    </row>
    <row r="74" s="249" customFormat="1" customHeight="1" spans="1:8">
      <c r="A74" s="250"/>
      <c r="B74" s="251"/>
      <c r="C74" s="252"/>
      <c r="D74" s="252"/>
      <c r="E74" s="252"/>
      <c r="F74" s="253"/>
      <c r="G74" s="252"/>
      <c r="H74" s="253"/>
    </row>
    <row r="75" s="249" customFormat="1" customHeight="1" spans="1:8">
      <c r="A75" s="250"/>
      <c r="B75" s="251"/>
      <c r="C75" s="252"/>
      <c r="D75" s="252"/>
      <c r="E75" s="252"/>
      <c r="F75" s="253"/>
      <c r="G75" s="252"/>
      <c r="H75" s="253"/>
    </row>
    <row r="76" s="249" customFormat="1" customHeight="1" spans="1:8">
      <c r="A76" s="250"/>
      <c r="B76" s="251"/>
      <c r="C76" s="252"/>
      <c r="D76" s="252"/>
      <c r="E76" s="252"/>
      <c r="F76" s="253"/>
      <c r="G76" s="252"/>
      <c r="H76" s="253"/>
    </row>
    <row r="77" s="249" customFormat="1" customHeight="1" spans="1:8">
      <c r="A77" s="250"/>
      <c r="B77" s="251"/>
      <c r="C77" s="252"/>
      <c r="D77" s="252"/>
      <c r="E77" s="252"/>
      <c r="F77" s="253"/>
      <c r="G77" s="252"/>
      <c r="H77" s="253"/>
    </row>
    <row r="78" s="249" customFormat="1" customHeight="1" spans="1:8">
      <c r="A78" s="250"/>
      <c r="B78" s="251"/>
      <c r="C78" s="252"/>
      <c r="D78" s="252"/>
      <c r="E78" s="252"/>
      <c r="F78" s="253"/>
      <c r="G78" s="252"/>
      <c r="H78" s="253"/>
    </row>
    <row r="79" s="249" customFormat="1" customHeight="1" spans="1:8">
      <c r="A79" s="250"/>
      <c r="B79" s="251"/>
      <c r="C79" s="252"/>
      <c r="D79" s="252"/>
      <c r="E79" s="252"/>
      <c r="F79" s="253"/>
      <c r="G79" s="252"/>
      <c r="H79" s="253"/>
    </row>
    <row r="80" s="249" customFormat="1" customHeight="1" spans="1:8">
      <c r="A80" s="250"/>
      <c r="B80" s="251"/>
      <c r="C80" s="252"/>
      <c r="D80" s="252"/>
      <c r="E80" s="252"/>
      <c r="F80" s="253"/>
      <c r="G80" s="252"/>
      <c r="H80" s="253"/>
    </row>
    <row r="81" s="249" customFormat="1" customHeight="1" spans="1:8">
      <c r="A81" s="250"/>
      <c r="B81" s="251"/>
      <c r="C81" s="252"/>
      <c r="D81" s="252"/>
      <c r="E81" s="252"/>
      <c r="F81" s="253"/>
      <c r="G81" s="252"/>
      <c r="H81" s="253"/>
    </row>
    <row r="82" s="249" customFormat="1" ht="63" customHeight="1" spans="1:8">
      <c r="A82" s="250"/>
      <c r="B82" s="251"/>
      <c r="C82" s="252"/>
      <c r="D82" s="252"/>
      <c r="E82" s="252"/>
      <c r="F82" s="253"/>
      <c r="G82" s="252"/>
      <c r="H82" s="253"/>
    </row>
    <row r="83" s="249" customFormat="1" customHeight="1" spans="1:8">
      <c r="A83" s="250"/>
      <c r="B83" s="251"/>
      <c r="C83" s="252"/>
      <c r="D83" s="252"/>
      <c r="E83" s="252"/>
      <c r="F83" s="253"/>
      <c r="G83" s="252"/>
      <c r="H83" s="253"/>
    </row>
    <row r="84" s="249" customFormat="1" customHeight="1" spans="1:8">
      <c r="A84" s="250"/>
      <c r="B84" s="251"/>
      <c r="C84" s="252"/>
      <c r="D84" s="252"/>
      <c r="E84" s="252"/>
      <c r="F84" s="253"/>
      <c r="G84" s="252"/>
      <c r="H84" s="253"/>
    </row>
    <row r="85" s="249" customFormat="1" customHeight="1" spans="1:8">
      <c r="A85" s="250"/>
      <c r="B85" s="251"/>
      <c r="C85" s="252"/>
      <c r="D85" s="252"/>
      <c r="E85" s="252"/>
      <c r="F85" s="253"/>
      <c r="G85" s="252"/>
      <c r="H85" s="253"/>
    </row>
    <row r="86" s="249" customFormat="1" customHeight="1" spans="1:8">
      <c r="A86" s="250"/>
      <c r="B86" s="251"/>
      <c r="C86" s="252"/>
      <c r="D86" s="252"/>
      <c r="E86" s="252"/>
      <c r="F86" s="253"/>
      <c r="G86" s="252"/>
      <c r="H86" s="253"/>
    </row>
    <row r="87" s="249" customFormat="1" customHeight="1" spans="1:8">
      <c r="A87" s="250"/>
      <c r="B87" s="251"/>
      <c r="C87" s="252"/>
      <c r="D87" s="252"/>
      <c r="E87" s="252"/>
      <c r="F87" s="253"/>
      <c r="G87" s="252"/>
      <c r="H87" s="253"/>
    </row>
    <row r="88" s="249" customFormat="1" customHeight="1" spans="1:8">
      <c r="A88" s="250"/>
      <c r="B88" s="251"/>
      <c r="C88" s="252"/>
      <c r="D88" s="252"/>
      <c r="E88" s="252"/>
      <c r="F88" s="253"/>
      <c r="G88" s="252"/>
      <c r="H88" s="253"/>
    </row>
    <row r="89" s="249" customFormat="1" customHeight="1" spans="1:8">
      <c r="A89" s="250"/>
      <c r="B89" s="251"/>
      <c r="C89" s="252"/>
      <c r="D89" s="252"/>
      <c r="E89" s="252"/>
      <c r="F89" s="253"/>
      <c r="G89" s="252"/>
      <c r="H89" s="253"/>
    </row>
    <row r="90" s="249" customFormat="1" customHeight="1" spans="1:8">
      <c r="A90" s="250"/>
      <c r="B90" s="251"/>
      <c r="C90" s="252"/>
      <c r="D90" s="252"/>
      <c r="E90" s="252"/>
      <c r="F90" s="253"/>
      <c r="G90" s="252"/>
      <c r="H90" s="253"/>
    </row>
    <row r="91" s="249" customFormat="1" customHeight="1" spans="1:8">
      <c r="A91" s="250"/>
      <c r="B91" s="251"/>
      <c r="C91" s="252"/>
      <c r="D91" s="252"/>
      <c r="E91" s="252"/>
      <c r="F91" s="253"/>
      <c r="G91" s="252"/>
      <c r="H91" s="253"/>
    </row>
    <row r="92" s="249" customFormat="1" customHeight="1" spans="1:8">
      <c r="A92" s="250"/>
      <c r="B92" s="251"/>
      <c r="C92" s="252"/>
      <c r="D92" s="252"/>
      <c r="E92" s="252"/>
      <c r="F92" s="253"/>
      <c r="G92" s="252"/>
      <c r="H92" s="253"/>
    </row>
    <row r="93" s="249" customFormat="1" customHeight="1" spans="1:8">
      <c r="A93" s="250"/>
      <c r="B93" s="251"/>
      <c r="C93" s="252"/>
      <c r="D93" s="252"/>
      <c r="E93" s="252"/>
      <c r="F93" s="253"/>
      <c r="G93" s="252"/>
      <c r="H93" s="253"/>
    </row>
    <row r="94" s="249" customFormat="1" customHeight="1" spans="1:8">
      <c r="A94" s="250"/>
      <c r="B94" s="251"/>
      <c r="C94" s="252"/>
      <c r="D94" s="252"/>
      <c r="E94" s="252"/>
      <c r="F94" s="253"/>
      <c r="G94" s="252"/>
      <c r="H94" s="253"/>
    </row>
    <row r="95" s="249" customFormat="1" customHeight="1" spans="1:8">
      <c r="A95" s="250"/>
      <c r="B95" s="251"/>
      <c r="C95" s="252"/>
      <c r="D95" s="252"/>
      <c r="E95" s="252"/>
      <c r="F95" s="253"/>
      <c r="G95" s="252"/>
      <c r="H95" s="253"/>
    </row>
    <row r="96" s="249" customFormat="1" customHeight="1" spans="1:8">
      <c r="A96" s="250"/>
      <c r="B96" s="251"/>
      <c r="C96" s="252"/>
      <c r="D96" s="252"/>
      <c r="E96" s="252"/>
      <c r="F96" s="253"/>
      <c r="G96" s="252"/>
      <c r="H96" s="253"/>
    </row>
    <row r="97" s="249" customFormat="1" ht="33.75" customHeight="1" spans="1:8">
      <c r="A97" s="250"/>
      <c r="B97" s="251"/>
      <c r="C97" s="252"/>
      <c r="D97" s="252"/>
      <c r="E97" s="252"/>
      <c r="F97" s="253"/>
      <c r="G97" s="252"/>
      <c r="H97" s="253"/>
    </row>
    <row r="98" s="249" customFormat="1" ht="15.75" customHeight="1" spans="1:8">
      <c r="A98" s="250"/>
      <c r="B98" s="251"/>
      <c r="C98" s="252"/>
      <c r="D98" s="252"/>
      <c r="E98" s="252"/>
      <c r="F98" s="253"/>
      <c r="G98" s="252"/>
      <c r="H98" s="253"/>
    </row>
    <row r="100" ht="28.5" customHeight="1"/>
  </sheetData>
  <mergeCells count="13">
    <mergeCell ref="A1:H1"/>
    <mergeCell ref="A3:E3"/>
    <mergeCell ref="F3:H3"/>
    <mergeCell ref="E6:E7"/>
    <mergeCell ref="F5:F7"/>
    <mergeCell ref="F8:F10"/>
    <mergeCell ref="F11:F12"/>
    <mergeCell ref="G5:G7"/>
    <mergeCell ref="G8:G10"/>
    <mergeCell ref="G11:G12"/>
    <mergeCell ref="H5:H7"/>
    <mergeCell ref="H8:H10"/>
    <mergeCell ref="H11:H12"/>
  </mergeCells>
  <conditionalFormatting sqref="A10">
    <cfRule type="cellIs" dxfId="0" priority="2" stopIfTrue="1" operator="equal">
      <formula>0</formula>
    </cfRule>
  </conditionalFormatting>
  <printOptions horizontalCentered="1"/>
  <pageMargins left="0.354122388081288" right="0.354122388081288" top="0.708244776162576" bottom="0.393700787401575" header="0.511741544318011" footer="0.118040803849228"/>
  <pageSetup paperSize="9" orientation="landscape"/>
  <headerFooter>
    <oddFooter>&amp;C&amp;"宋体,常规"&amp;12第 &amp;"宋体,常规"&amp;12&amp;P&amp;"宋体,常规"&amp;12 页，共 &amp;"宋体,常规"&amp;12&amp;N&amp;"宋体,常规"&amp;12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C7"/>
  <sheetViews>
    <sheetView showZeros="0" zoomScale="220" zoomScaleNormal="220" workbookViewId="0">
      <pane xSplit="2" ySplit="6" topLeftCell="C7" activePane="bottomRight" state="frozen"/>
      <selection/>
      <selection pane="topRight"/>
      <selection pane="bottomLeft"/>
      <selection pane="bottomRight" activeCell="E10" sqref="E10"/>
    </sheetView>
  </sheetViews>
  <sheetFormatPr defaultColWidth="9" defaultRowHeight="14.25" outlineLevelRow="6"/>
  <cols>
    <col min="1" max="1" width="2.25" style="212" customWidth="1"/>
    <col min="2" max="2" width="4.375" style="212" customWidth="1"/>
    <col min="3" max="3" width="6.625" style="213" customWidth="1"/>
    <col min="4" max="4" width="5.125" style="213" customWidth="1"/>
    <col min="5" max="5" width="4.875" style="214" customWidth="1"/>
    <col min="6" max="9" width="5.125" style="213" customWidth="1"/>
    <col min="10" max="10" width="4" style="213" customWidth="1"/>
    <col min="11" max="11" width="4.375" style="213" customWidth="1"/>
    <col min="12" max="15" width="5.125" style="213" customWidth="1"/>
    <col min="16" max="16" width="5.75" style="213" customWidth="1"/>
    <col min="17" max="19" width="5.625" style="213" customWidth="1"/>
    <col min="20" max="20" width="4.625" style="213" customWidth="1"/>
    <col min="21" max="22" width="5.625" style="213" customWidth="1"/>
    <col min="23" max="23" width="4.625" style="213" customWidth="1"/>
    <col min="24" max="24" width="3.75" style="213" customWidth="1"/>
    <col min="25" max="25" width="4.5" style="213" customWidth="1"/>
    <col min="26" max="27" width="9" style="213" customWidth="1"/>
    <col min="28" max="29" width="4.75" style="213" customWidth="1"/>
    <col min="30" max="30" width="4.625" style="214" customWidth="1"/>
    <col min="31" max="31" width="10.75" style="215" customWidth="1"/>
    <col min="32" max="32" width="6" style="213" customWidth="1"/>
    <col min="33" max="33" width="4.875" style="213" customWidth="1"/>
    <col min="34" max="34" width="4.75" style="213" customWidth="1"/>
    <col min="35" max="35" width="4.25" style="213" customWidth="1"/>
    <col min="36" max="36" width="4.5" style="213" customWidth="1"/>
    <col min="37" max="37" width="5.75" style="213" customWidth="1"/>
    <col min="38" max="38" width="5.375" style="213" customWidth="1"/>
    <col min="39" max="48" width="4.25" style="213" customWidth="1"/>
    <col min="49" max="50" width="4.25" style="213" hidden="1" customWidth="1"/>
    <col min="51" max="54" width="4.25" style="213" customWidth="1"/>
    <col min="55" max="55" width="6.875" style="213" customWidth="1"/>
    <col min="56" max="16384" width="9" style="213"/>
  </cols>
  <sheetData>
    <row r="1" ht="25.5" customHeight="1" spans="1:55">
      <c r="A1" s="216" t="s">
        <v>95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t="s">
        <v>95</v>
      </c>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row>
    <row r="2" spans="1:55">
      <c r="A2" s="217" t="s">
        <v>96</v>
      </c>
      <c r="B2" s="217"/>
      <c r="C2" s="218"/>
      <c r="D2" s="219"/>
      <c r="E2" s="219"/>
      <c r="F2" s="219"/>
      <c r="G2" s="219"/>
      <c r="H2" s="219"/>
      <c r="I2" s="219"/>
      <c r="J2" s="219"/>
      <c r="K2" s="219"/>
      <c r="L2" s="219"/>
      <c r="M2" s="219"/>
      <c r="N2" s="219"/>
      <c r="O2" s="219"/>
      <c r="P2" s="219"/>
      <c r="Q2" s="219"/>
      <c r="R2" s="219"/>
      <c r="S2" s="219"/>
      <c r="T2" s="219"/>
      <c r="U2" s="219"/>
      <c r="V2" s="219"/>
      <c r="W2" s="219"/>
      <c r="X2" s="219"/>
      <c r="Y2" s="220" t="s">
        <v>32</v>
      </c>
      <c r="Z2" s="220"/>
      <c r="AA2" s="220"/>
      <c r="AB2" s="220"/>
      <c r="AC2" s="220"/>
      <c r="AD2" s="220"/>
      <c r="AE2" s="221" t="s">
        <v>96</v>
      </c>
      <c r="AF2" s="219"/>
      <c r="AG2" s="219"/>
      <c r="AH2" s="219"/>
      <c r="AI2" s="219"/>
      <c r="AJ2" s="219"/>
      <c r="AK2" s="219"/>
      <c r="AL2" s="219"/>
      <c r="AM2" s="219"/>
      <c r="AN2" s="219"/>
      <c r="AO2" s="219"/>
      <c r="AP2" s="219"/>
      <c r="AQ2" s="219"/>
      <c r="AR2" s="219"/>
      <c r="AS2" s="219"/>
      <c r="AT2" s="219"/>
      <c r="AU2" s="219"/>
      <c r="AV2" s="219"/>
      <c r="AW2" s="219"/>
      <c r="AX2" s="219"/>
      <c r="AY2" s="222"/>
    </row>
    <row r="3" customHeight="1" spans="1:55">
      <c r="A3" s="223" t="s">
        <v>1</v>
      </c>
      <c r="B3" s="224" t="s">
        <v>97</v>
      </c>
      <c r="C3" s="225" t="s">
        <v>98</v>
      </c>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t="s">
        <v>99</v>
      </c>
      <c r="AF3" s="225" t="s">
        <v>98</v>
      </c>
      <c r="AG3" s="225"/>
      <c r="AH3" s="225"/>
      <c r="AI3" s="225"/>
      <c r="AJ3" s="225"/>
      <c r="AK3" s="225"/>
      <c r="AL3" s="225"/>
      <c r="AM3" s="225"/>
      <c r="AN3" s="225"/>
      <c r="AO3" s="225"/>
      <c r="AP3" s="225"/>
      <c r="AQ3" s="225"/>
      <c r="AR3" s="225"/>
      <c r="AS3" s="225"/>
      <c r="AT3" s="225"/>
      <c r="AU3" s="225"/>
      <c r="AV3" s="225"/>
      <c r="AW3" s="225"/>
      <c r="AX3" s="225"/>
      <c r="AY3" s="225"/>
      <c r="AZ3" s="225" t="s">
        <v>100</v>
      </c>
      <c r="BA3" s="225" t="s">
        <v>101</v>
      </c>
      <c r="BB3" s="225" t="s">
        <v>102</v>
      </c>
      <c r="BC3" s="225" t="s">
        <v>103</v>
      </c>
    </row>
    <row r="4" customHeight="1" spans="1:55">
      <c r="A4" s="226"/>
      <c r="B4" s="224"/>
      <c r="C4" s="225" t="s">
        <v>104</v>
      </c>
      <c r="D4" s="227" t="s">
        <v>105</v>
      </c>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5"/>
      <c r="AF4" s="227" t="s">
        <v>106</v>
      </c>
      <c r="AG4" s="227"/>
      <c r="AH4" s="227"/>
      <c r="AI4" s="227"/>
      <c r="AJ4" s="227"/>
      <c r="AK4" s="225" t="s">
        <v>107</v>
      </c>
      <c r="AL4" s="225"/>
      <c r="AM4" s="225"/>
      <c r="AN4" s="225"/>
      <c r="AO4" s="225"/>
      <c r="AP4" s="225"/>
      <c r="AQ4" s="225"/>
      <c r="AR4" s="225"/>
      <c r="AS4" s="225"/>
      <c r="AT4" s="225"/>
      <c r="AU4" s="225"/>
      <c r="AV4" s="225"/>
      <c r="AW4" s="225"/>
      <c r="AX4" s="225"/>
      <c r="AY4" s="225"/>
      <c r="AZ4" s="225"/>
      <c r="BA4" s="225"/>
      <c r="BB4" s="225"/>
      <c r="BC4" s="225"/>
    </row>
    <row r="5" customHeight="1" spans="1:55">
      <c r="A5" s="226"/>
      <c r="B5" s="224"/>
      <c r="C5" s="225"/>
      <c r="D5" s="225" t="s">
        <v>78</v>
      </c>
      <c r="E5" s="225" t="s">
        <v>108</v>
      </c>
      <c r="F5" s="225" t="s">
        <v>109</v>
      </c>
      <c r="G5" s="225"/>
      <c r="H5" s="225"/>
      <c r="I5" s="225"/>
      <c r="J5" s="225"/>
      <c r="K5" s="225"/>
      <c r="L5" s="225" t="s">
        <v>110</v>
      </c>
      <c r="M5" s="225"/>
      <c r="N5" s="225"/>
      <c r="O5" s="225"/>
      <c r="P5" s="225"/>
      <c r="Q5" s="225" t="s">
        <v>111</v>
      </c>
      <c r="R5" s="227" t="s">
        <v>112</v>
      </c>
      <c r="S5" s="227" t="s">
        <v>113</v>
      </c>
      <c r="T5" s="227" t="s">
        <v>114</v>
      </c>
      <c r="U5" s="227" t="s">
        <v>115</v>
      </c>
      <c r="V5" s="227" t="s">
        <v>116</v>
      </c>
      <c r="W5" s="227" t="s">
        <v>117</v>
      </c>
      <c r="X5" s="227" t="s">
        <v>118</v>
      </c>
      <c r="Y5" s="227" t="s">
        <v>119</v>
      </c>
      <c r="Z5" s="227" t="s">
        <v>120</v>
      </c>
      <c r="AA5" s="227" t="s">
        <v>121</v>
      </c>
      <c r="AB5" s="227" t="s">
        <v>122</v>
      </c>
      <c r="AC5" s="227" t="s">
        <v>123</v>
      </c>
      <c r="AD5" s="227" t="s">
        <v>124</v>
      </c>
      <c r="AE5" s="225"/>
      <c r="AF5" s="227" t="s">
        <v>78</v>
      </c>
      <c r="AG5" s="227" t="s">
        <v>125</v>
      </c>
      <c r="AH5" s="227" t="s">
        <v>126</v>
      </c>
      <c r="AI5" s="227" t="s">
        <v>127</v>
      </c>
      <c r="AJ5" s="227" t="s">
        <v>128</v>
      </c>
      <c r="AK5" s="227" t="s">
        <v>78</v>
      </c>
      <c r="AL5" s="225" t="s">
        <v>129</v>
      </c>
      <c r="AM5" s="225"/>
      <c r="AN5" s="225"/>
      <c r="AO5" s="225"/>
      <c r="AP5" s="225" t="s">
        <v>130</v>
      </c>
      <c r="AQ5" s="225" t="s">
        <v>131</v>
      </c>
      <c r="AR5" s="225" t="s">
        <v>132</v>
      </c>
      <c r="AS5" s="225" t="s">
        <v>133</v>
      </c>
      <c r="AT5" s="225" t="s">
        <v>134</v>
      </c>
      <c r="AU5" s="225" t="s">
        <v>135</v>
      </c>
      <c r="AV5" s="225" t="s">
        <v>136</v>
      </c>
      <c r="AW5" s="225" t="s">
        <v>137</v>
      </c>
      <c r="AX5" s="225" t="s">
        <v>138</v>
      </c>
      <c r="AY5" s="225" t="s">
        <v>139</v>
      </c>
      <c r="AZ5" s="225"/>
      <c r="BA5" s="225"/>
      <c r="BB5" s="225"/>
      <c r="BC5" s="225"/>
    </row>
    <row r="6" ht="85.5" customHeight="1" spans="1:55">
      <c r="A6" s="228"/>
      <c r="B6" s="224"/>
      <c r="C6" s="225"/>
      <c r="D6" s="225"/>
      <c r="E6" s="225"/>
      <c r="F6" s="225" t="s">
        <v>140</v>
      </c>
      <c r="G6" s="225" t="s">
        <v>141</v>
      </c>
      <c r="H6" s="225" t="s">
        <v>142</v>
      </c>
      <c r="I6" s="225" t="s">
        <v>143</v>
      </c>
      <c r="J6" s="225" t="s">
        <v>144</v>
      </c>
      <c r="K6" s="225" t="s">
        <v>145</v>
      </c>
      <c r="L6" s="225" t="s">
        <v>140</v>
      </c>
      <c r="M6" s="229" t="s">
        <v>146</v>
      </c>
      <c r="N6" s="229" t="s">
        <v>147</v>
      </c>
      <c r="O6" s="229" t="s">
        <v>148</v>
      </c>
      <c r="P6" s="229" t="s">
        <v>149</v>
      </c>
      <c r="Q6" s="225"/>
      <c r="R6" s="227"/>
      <c r="S6" s="227"/>
      <c r="T6" s="227"/>
      <c r="U6" s="227"/>
      <c r="V6" s="227"/>
      <c r="W6" s="227"/>
      <c r="X6" s="227"/>
      <c r="Y6" s="227"/>
      <c r="Z6" s="227"/>
      <c r="AA6" s="227"/>
      <c r="AB6" s="227"/>
      <c r="AC6" s="227"/>
      <c r="AD6" s="227"/>
      <c r="AE6" s="225"/>
      <c r="AF6" s="227"/>
      <c r="AG6" s="227"/>
      <c r="AH6" s="227"/>
      <c r="AI6" s="227"/>
      <c r="AJ6" s="227"/>
      <c r="AK6" s="227"/>
      <c r="AL6" s="225" t="s">
        <v>140</v>
      </c>
      <c r="AM6" s="225" t="s">
        <v>150</v>
      </c>
      <c r="AN6" s="225" t="s">
        <v>151</v>
      </c>
      <c r="AO6" s="225" t="s">
        <v>152</v>
      </c>
      <c r="AP6" s="225"/>
      <c r="AQ6" s="225"/>
      <c r="AR6" s="225"/>
      <c r="AS6" s="225"/>
      <c r="AT6" s="225"/>
      <c r="AU6" s="225"/>
      <c r="AV6" s="225"/>
      <c r="AW6" s="225"/>
      <c r="AX6" s="225"/>
      <c r="AY6" s="225"/>
      <c r="AZ6" s="225"/>
      <c r="BA6" s="225"/>
      <c r="BB6" s="225"/>
      <c r="BC6" s="225"/>
    </row>
    <row r="7" spans="1:55">
      <c r="A7" s="230">
        <v>1</v>
      </c>
      <c r="B7" s="248"/>
      <c r="C7" s="232">
        <v>271191.382071</v>
      </c>
      <c r="D7" s="232">
        <v>192409.261415</v>
      </c>
      <c r="E7" s="233">
        <v>63801.4487</v>
      </c>
      <c r="F7" s="234">
        <v>15083.1563</v>
      </c>
      <c r="G7" s="233">
        <v>5293.25</v>
      </c>
      <c r="H7" s="233">
        <v>6224.2245</v>
      </c>
      <c r="I7" s="233">
        <v>2289.64</v>
      </c>
      <c r="J7" s="233">
        <v>200</v>
      </c>
      <c r="K7" s="233">
        <v>1076.0418</v>
      </c>
      <c r="L7" s="234">
        <v>22917.69249</v>
      </c>
      <c r="M7" s="233">
        <v>1023.01039</v>
      </c>
      <c r="N7" s="233">
        <v>6450.7064</v>
      </c>
      <c r="O7" s="233">
        <v>8527.3692</v>
      </c>
      <c r="P7" s="233">
        <v>6916.6065</v>
      </c>
      <c r="Q7" s="233">
        <v>0</v>
      </c>
      <c r="R7" s="233">
        <v>27004.33296</v>
      </c>
      <c r="S7" s="235">
        <v>17932.240974</v>
      </c>
      <c r="T7" s="235">
        <v>4897.257206</v>
      </c>
      <c r="U7" s="235">
        <v>8499.035521</v>
      </c>
      <c r="V7" s="233">
        <v>7442.126875</v>
      </c>
      <c r="W7" s="233">
        <v>651.186246</v>
      </c>
      <c r="X7" s="233">
        <v>574.56</v>
      </c>
      <c r="Y7" s="235">
        <v>1423.046093</v>
      </c>
      <c r="Z7" s="235">
        <v>707.709459</v>
      </c>
      <c r="AA7" s="235">
        <v>539.704734</v>
      </c>
      <c r="AB7" s="235">
        <v>14414.521171</v>
      </c>
      <c r="AC7" s="233">
        <v>0</v>
      </c>
      <c r="AD7" s="233">
        <v>15861.97</v>
      </c>
      <c r="AE7" s="230" t="s">
        <v>153</v>
      </c>
      <c r="AF7" s="236">
        <v>35690.896</v>
      </c>
      <c r="AG7" s="237">
        <v>6571.6</v>
      </c>
      <c r="AH7" s="237">
        <v>1713.514</v>
      </c>
      <c r="AI7" s="237">
        <v>18794.982</v>
      </c>
      <c r="AJ7" s="237">
        <v>8610.8</v>
      </c>
      <c r="AK7" s="236">
        <v>43091.224656</v>
      </c>
      <c r="AL7" s="236">
        <v>20714.99176</v>
      </c>
      <c r="AM7" s="237">
        <v>13679.396</v>
      </c>
      <c r="AN7" s="237">
        <v>1094.55976</v>
      </c>
      <c r="AO7" s="237">
        <v>5941.036</v>
      </c>
      <c r="AP7" s="237">
        <v>20</v>
      </c>
      <c r="AQ7" s="237">
        <v>1800</v>
      </c>
      <c r="AR7" s="238">
        <v>968.830396</v>
      </c>
      <c r="AS7" s="238">
        <v>0</v>
      </c>
      <c r="AT7" s="238">
        <v>50</v>
      </c>
      <c r="AU7" s="238">
        <v>2466.4826</v>
      </c>
      <c r="AV7" s="238">
        <v>350</v>
      </c>
      <c r="AW7" s="238">
        <v>0</v>
      </c>
      <c r="AX7" s="238">
        <v>0</v>
      </c>
      <c r="AY7" s="238">
        <v>16720.9199</v>
      </c>
      <c r="AZ7" s="238">
        <v>88059.4316</v>
      </c>
      <c r="BA7" s="238">
        <v>843.8</v>
      </c>
      <c r="BB7" s="238">
        <v>161768.19</v>
      </c>
      <c r="BC7" s="238">
        <v>521862.803671</v>
      </c>
    </row>
  </sheetData>
  <autoFilter xmlns:etc="http://www.wps.cn/officeDocument/2017/etCustomData" ref="A6:BC7" etc:filterBottomFollowUsedRange="0">
    <extLst/>
  </autoFilter>
  <sortState ref="A7:BO310">
    <sortCondition ref="A7:A310"/>
  </sortState>
  <mergeCells count="52">
    <mergeCell ref="A1:AD1"/>
    <mergeCell ref="AE1:BC1"/>
    <mergeCell ref="A2:B2"/>
    <mergeCell ref="Y2:AD2"/>
    <mergeCell ref="C3:AD3"/>
    <mergeCell ref="AF3:AY3"/>
    <mergeCell ref="D4:AD4"/>
    <mergeCell ref="AF4:AJ4"/>
    <mergeCell ref="AK4:AY4"/>
    <mergeCell ref="F5:K5"/>
    <mergeCell ref="L5:P5"/>
    <mergeCell ref="AL5:AO5"/>
    <mergeCell ref="A3:A6"/>
    <mergeCell ref="B3:B6"/>
    <mergeCell ref="C4:C6"/>
    <mergeCell ref="D5:D6"/>
    <mergeCell ref="E5:E6"/>
    <mergeCell ref="Q5:Q6"/>
    <mergeCell ref="R5:R6"/>
    <mergeCell ref="S5:S6"/>
    <mergeCell ref="T5:T6"/>
    <mergeCell ref="U5:U6"/>
    <mergeCell ref="V5:V6"/>
    <mergeCell ref="W5:W6"/>
    <mergeCell ref="X5:X6"/>
    <mergeCell ref="Y5:Y6"/>
    <mergeCell ref="Z5:Z6"/>
    <mergeCell ref="AA5:AA6"/>
    <mergeCell ref="AB5:AB6"/>
    <mergeCell ref="AC5:AC6"/>
    <mergeCell ref="AD5:AD6"/>
    <mergeCell ref="AE3:AE6"/>
    <mergeCell ref="AF5:AF6"/>
    <mergeCell ref="AG5:AG6"/>
    <mergeCell ref="AH5:AH6"/>
    <mergeCell ref="AI5:AI6"/>
    <mergeCell ref="AJ5:AJ6"/>
    <mergeCell ref="AK5:AK6"/>
    <mergeCell ref="AP5:AP6"/>
    <mergeCell ref="AQ5:AQ6"/>
    <mergeCell ref="AR5:AR6"/>
    <mergeCell ref="AS5:AS6"/>
    <mergeCell ref="AT5:AT6"/>
    <mergeCell ref="AU5:AU6"/>
    <mergeCell ref="AV5:AV6"/>
    <mergeCell ref="AW5:AW6"/>
    <mergeCell ref="AX5:AX6"/>
    <mergeCell ref="AY5:AY6"/>
    <mergeCell ref="AZ3:AZ6"/>
    <mergeCell ref="BA3:BA6"/>
    <mergeCell ref="BB3:BB6"/>
    <mergeCell ref="BC3:BC6"/>
  </mergeCells>
  <printOptions horizontalCentered="1"/>
  <pageMargins left="0.118110236220472" right="0.118110236220472" top="0.708661417322835" bottom="0.47244094488189" header="0.31496062992126" footer="0.078740157480315"/>
  <pageSetup paperSize="9" pageOrder="overThenDown" orientation="landscape" horizontalDpi="1200"/>
  <headerFooter>
    <oddFooter>&amp;C&amp;"宋体,常规"&amp;12第 &amp;"宋体,常规"&amp;12&amp;P&amp;"宋体,常规"&amp;12 页，共 &amp;"宋体,常规"&amp;12&amp;N&amp;"宋体,常规"&amp;12 页</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9"/>
  <sheetViews>
    <sheetView topLeftCell="A9" workbookViewId="0">
      <selection activeCell="G3" sqref="G3"/>
    </sheetView>
  </sheetViews>
  <sheetFormatPr defaultColWidth="9" defaultRowHeight="14.25" outlineLevelCol="2"/>
  <cols>
    <col min="1" max="1" width="15.375" style="104" customWidth="1"/>
    <col min="2" max="2" width="39.25" style="104" customWidth="1"/>
    <col min="3" max="3" width="14.75" style="104" customWidth="1"/>
    <col min="4" max="16384" width="9" style="104"/>
  </cols>
  <sheetData>
    <row r="1" ht="20.1" customHeight="1" spans="1:3">
      <c r="A1" s="239" t="s">
        <v>154</v>
      </c>
      <c r="B1" s="239"/>
      <c r="C1" s="239"/>
    </row>
    <row r="2" ht="20.1" customHeight="1" spans="1:3">
      <c r="A2" s="240" t="s">
        <v>155</v>
      </c>
      <c r="B2" s="241"/>
      <c r="C2" s="242" t="s">
        <v>32</v>
      </c>
    </row>
    <row r="3" ht="21" customHeight="1" spans="1:3">
      <c r="A3" s="243" t="s">
        <v>156</v>
      </c>
      <c r="B3" s="243" t="s">
        <v>157</v>
      </c>
      <c r="C3" s="243" t="s">
        <v>78</v>
      </c>
    </row>
    <row r="4" ht="21" customHeight="1" spans="1:3">
      <c r="A4" s="244" t="s">
        <v>158</v>
      </c>
      <c r="B4" s="244" t="s">
        <v>159</v>
      </c>
      <c r="C4" s="245">
        <v>60928.45557</v>
      </c>
    </row>
    <row r="5" ht="21" customHeight="1" spans="1:3">
      <c r="A5" s="244" t="s">
        <v>160</v>
      </c>
      <c r="B5" s="244" t="s">
        <v>161</v>
      </c>
      <c r="C5" s="245">
        <v>904.6444</v>
      </c>
    </row>
    <row r="6" ht="21" customHeight="1" spans="1:3">
      <c r="A6" s="246" t="s">
        <v>162</v>
      </c>
      <c r="B6" s="246" t="s">
        <v>163</v>
      </c>
      <c r="C6" s="245">
        <v>731.6244</v>
      </c>
    </row>
    <row r="7" ht="21" customHeight="1" spans="1:3">
      <c r="A7" s="246" t="s">
        <v>164</v>
      </c>
      <c r="B7" s="246" t="s">
        <v>165</v>
      </c>
      <c r="C7" s="245">
        <v>8</v>
      </c>
    </row>
    <row r="8" ht="21" customHeight="1" spans="1:3">
      <c r="A8" s="246" t="s">
        <v>166</v>
      </c>
      <c r="B8" s="246" t="s">
        <v>167</v>
      </c>
      <c r="C8" s="245">
        <v>30</v>
      </c>
    </row>
    <row r="9" ht="21" customHeight="1" spans="1:3">
      <c r="A9" s="246" t="s">
        <v>168</v>
      </c>
      <c r="B9" s="246" t="s">
        <v>169</v>
      </c>
      <c r="C9" s="245">
        <v>30</v>
      </c>
    </row>
    <row r="10" ht="21" customHeight="1" spans="1:3">
      <c r="A10" s="246" t="s">
        <v>170</v>
      </c>
      <c r="B10" s="246" t="s">
        <v>171</v>
      </c>
      <c r="C10" s="245">
        <v>29.12</v>
      </c>
    </row>
    <row r="11" ht="21" customHeight="1" spans="1:3">
      <c r="A11" s="246" t="s">
        <v>172</v>
      </c>
      <c r="B11" s="246" t="s">
        <v>173</v>
      </c>
      <c r="C11" s="245">
        <v>75.9</v>
      </c>
    </row>
    <row r="12" ht="21" customHeight="1" spans="1:3">
      <c r="A12" s="244" t="s">
        <v>174</v>
      </c>
      <c r="B12" s="244" t="s">
        <v>175</v>
      </c>
      <c r="C12" s="245">
        <v>572.8357</v>
      </c>
    </row>
    <row r="13" ht="21" customHeight="1" spans="1:3">
      <c r="A13" s="246" t="s">
        <v>176</v>
      </c>
      <c r="B13" s="246" t="s">
        <v>163</v>
      </c>
      <c r="C13" s="245">
        <v>392.8357</v>
      </c>
    </row>
    <row r="14" ht="21" customHeight="1" spans="1:3">
      <c r="A14" s="246" t="s">
        <v>177</v>
      </c>
      <c r="B14" s="246" t="s">
        <v>165</v>
      </c>
      <c r="C14" s="245">
        <v>142</v>
      </c>
    </row>
    <row r="15" ht="21" customHeight="1" spans="1:3">
      <c r="A15" s="246" t="s">
        <v>178</v>
      </c>
      <c r="B15" s="246" t="s">
        <v>179</v>
      </c>
      <c r="C15" s="245">
        <v>38</v>
      </c>
    </row>
    <row r="16" ht="21" customHeight="1" spans="1:3">
      <c r="A16" s="244" t="s">
        <v>180</v>
      </c>
      <c r="B16" s="244" t="s">
        <v>181</v>
      </c>
      <c r="C16" s="245">
        <v>28417.59231</v>
      </c>
    </row>
    <row r="17" ht="21" customHeight="1" spans="1:3">
      <c r="A17" s="246" t="s">
        <v>182</v>
      </c>
      <c r="B17" s="246" t="s">
        <v>163</v>
      </c>
      <c r="C17" s="245">
        <v>26781.31291</v>
      </c>
    </row>
    <row r="18" ht="21" customHeight="1" spans="1:3">
      <c r="A18" s="246" t="s">
        <v>183</v>
      </c>
      <c r="B18" s="246" t="s">
        <v>165</v>
      </c>
      <c r="C18" s="245">
        <v>35</v>
      </c>
    </row>
    <row r="19" ht="21" customHeight="1" spans="1:3">
      <c r="A19" s="246" t="s">
        <v>184</v>
      </c>
      <c r="B19" s="246" t="s">
        <v>185</v>
      </c>
      <c r="C19" s="245">
        <v>95</v>
      </c>
    </row>
    <row r="20" ht="21" customHeight="1" spans="1:3">
      <c r="A20" s="246" t="s">
        <v>186</v>
      </c>
      <c r="B20" s="246" t="s">
        <v>187</v>
      </c>
      <c r="C20" s="245">
        <v>451.2794</v>
      </c>
    </row>
    <row r="21" ht="21" customHeight="1" spans="1:3">
      <c r="A21" s="246" t="s">
        <v>188</v>
      </c>
      <c r="B21" s="246" t="s">
        <v>189</v>
      </c>
      <c r="C21" s="245">
        <v>1055</v>
      </c>
    </row>
    <row r="22" ht="21" customHeight="1" spans="1:3">
      <c r="A22" s="244" t="s">
        <v>190</v>
      </c>
      <c r="B22" s="244" t="s">
        <v>191</v>
      </c>
      <c r="C22" s="245">
        <v>1848.5363</v>
      </c>
    </row>
    <row r="23" ht="21" customHeight="1" spans="1:3">
      <c r="A23" s="246" t="s">
        <v>192</v>
      </c>
      <c r="B23" s="246" t="s">
        <v>163</v>
      </c>
      <c r="C23" s="245">
        <v>1081.5363</v>
      </c>
    </row>
    <row r="24" ht="21" customHeight="1" spans="1:3">
      <c r="A24" s="246" t="s">
        <v>193</v>
      </c>
      <c r="B24" s="246" t="s">
        <v>165</v>
      </c>
      <c r="C24" s="245">
        <v>287</v>
      </c>
    </row>
    <row r="25" ht="21" customHeight="1" spans="1:3">
      <c r="A25" s="246" t="s">
        <v>194</v>
      </c>
      <c r="B25" s="246" t="s">
        <v>195</v>
      </c>
      <c r="C25" s="245">
        <v>480</v>
      </c>
    </row>
    <row r="26" ht="21" customHeight="1" spans="1:3">
      <c r="A26" s="244" t="s">
        <v>196</v>
      </c>
      <c r="B26" s="244" t="s">
        <v>197</v>
      </c>
      <c r="C26" s="245">
        <v>253.092</v>
      </c>
    </row>
    <row r="27" ht="21" customHeight="1" spans="1:3">
      <c r="A27" s="246" t="s">
        <v>198</v>
      </c>
      <c r="B27" s="246" t="s">
        <v>163</v>
      </c>
      <c r="C27" s="245">
        <v>193.092</v>
      </c>
    </row>
    <row r="28" ht="21" customHeight="1" spans="1:3">
      <c r="A28" s="246" t="s">
        <v>199</v>
      </c>
      <c r="B28" s="246" t="s">
        <v>200</v>
      </c>
      <c r="C28" s="245">
        <v>60</v>
      </c>
    </row>
    <row r="29" ht="21" customHeight="1" spans="1:3">
      <c r="A29" s="244" t="s">
        <v>201</v>
      </c>
      <c r="B29" s="244" t="s">
        <v>202</v>
      </c>
      <c r="C29" s="245">
        <v>5589.3589</v>
      </c>
    </row>
    <row r="30" ht="21" customHeight="1" spans="1:3">
      <c r="A30" s="246" t="s">
        <v>203</v>
      </c>
      <c r="B30" s="246" t="s">
        <v>163</v>
      </c>
      <c r="C30" s="245">
        <v>2329.3589</v>
      </c>
    </row>
    <row r="31" ht="21" customHeight="1" spans="1:3">
      <c r="A31" s="246" t="s">
        <v>204</v>
      </c>
      <c r="B31" s="246" t="s">
        <v>205</v>
      </c>
      <c r="C31" s="245">
        <v>3260</v>
      </c>
    </row>
    <row r="32" ht="21" customHeight="1" spans="1:3">
      <c r="A32" s="244" t="s">
        <v>206</v>
      </c>
      <c r="B32" s="244" t="s">
        <v>207</v>
      </c>
      <c r="C32" s="245">
        <v>4510</v>
      </c>
    </row>
    <row r="33" ht="21" customHeight="1" spans="1:3">
      <c r="A33" s="246" t="s">
        <v>208</v>
      </c>
      <c r="B33" s="246" t="s">
        <v>209</v>
      </c>
      <c r="C33" s="245">
        <v>3750</v>
      </c>
    </row>
    <row r="34" ht="21" customHeight="1" spans="1:3">
      <c r="A34" s="246" t="s">
        <v>210</v>
      </c>
      <c r="B34" s="246" t="s">
        <v>211</v>
      </c>
      <c r="C34" s="245">
        <v>760</v>
      </c>
    </row>
    <row r="35" ht="21" customHeight="1" spans="1:3">
      <c r="A35" s="244" t="s">
        <v>212</v>
      </c>
      <c r="B35" s="244" t="s">
        <v>213</v>
      </c>
      <c r="C35" s="245">
        <v>415.58056</v>
      </c>
    </row>
    <row r="36" ht="21" customHeight="1" spans="1:3">
      <c r="A36" s="246" t="s">
        <v>214</v>
      </c>
      <c r="B36" s="246" t="s">
        <v>163</v>
      </c>
      <c r="C36" s="245">
        <v>351.58056</v>
      </c>
    </row>
    <row r="37" ht="21" customHeight="1" spans="1:3">
      <c r="A37" s="246" t="s">
        <v>215</v>
      </c>
      <c r="B37" s="246" t="s">
        <v>165</v>
      </c>
      <c r="C37" s="245">
        <v>60</v>
      </c>
    </row>
    <row r="38" ht="21" customHeight="1" spans="1:3">
      <c r="A38" s="246" t="s">
        <v>216</v>
      </c>
      <c r="B38" s="246" t="s">
        <v>217</v>
      </c>
      <c r="C38" s="245">
        <v>4</v>
      </c>
    </row>
    <row r="39" ht="21" customHeight="1" spans="1:3">
      <c r="A39" s="244" t="s">
        <v>218</v>
      </c>
      <c r="B39" s="244" t="s">
        <v>219</v>
      </c>
      <c r="C39" s="245">
        <v>2356.3962</v>
      </c>
    </row>
    <row r="40" ht="21" customHeight="1" spans="1:3">
      <c r="A40" s="246" t="s">
        <v>220</v>
      </c>
      <c r="B40" s="246" t="s">
        <v>163</v>
      </c>
      <c r="C40" s="245">
        <v>1879.3962</v>
      </c>
    </row>
    <row r="41" ht="21" customHeight="1" spans="1:3">
      <c r="A41" s="246" t="s">
        <v>221</v>
      </c>
      <c r="B41" s="246" t="s">
        <v>165</v>
      </c>
      <c r="C41" s="245">
        <v>225</v>
      </c>
    </row>
    <row r="42" ht="21" customHeight="1" spans="1:3">
      <c r="A42" s="246" t="s">
        <v>222</v>
      </c>
      <c r="B42" s="246" t="s">
        <v>223</v>
      </c>
      <c r="C42" s="245">
        <v>252</v>
      </c>
    </row>
    <row r="43" ht="21" customHeight="1" spans="1:3">
      <c r="A43" s="244" t="s">
        <v>224</v>
      </c>
      <c r="B43" s="244" t="s">
        <v>225</v>
      </c>
      <c r="C43" s="245">
        <v>621.1264</v>
      </c>
    </row>
    <row r="44" ht="21" customHeight="1" spans="1:3">
      <c r="A44" s="246" t="s">
        <v>226</v>
      </c>
      <c r="B44" s="246" t="s">
        <v>163</v>
      </c>
      <c r="C44" s="245">
        <v>409.1264</v>
      </c>
    </row>
    <row r="45" ht="21" customHeight="1" spans="1:3">
      <c r="A45" s="246" t="s">
        <v>227</v>
      </c>
      <c r="B45" s="246" t="s">
        <v>228</v>
      </c>
      <c r="C45" s="245">
        <v>200</v>
      </c>
    </row>
    <row r="46" ht="21" customHeight="1" spans="1:3">
      <c r="A46" s="246" t="s">
        <v>229</v>
      </c>
      <c r="B46" s="246" t="s">
        <v>230</v>
      </c>
      <c r="C46" s="245">
        <v>12</v>
      </c>
    </row>
    <row r="47" ht="21" customHeight="1" spans="1:3">
      <c r="A47" s="244" t="s">
        <v>231</v>
      </c>
      <c r="B47" s="244" t="s">
        <v>232</v>
      </c>
      <c r="C47" s="245">
        <v>63.6206</v>
      </c>
    </row>
    <row r="48" ht="21" customHeight="1" spans="1:3">
      <c r="A48" s="246" t="s">
        <v>233</v>
      </c>
      <c r="B48" s="246" t="s">
        <v>163</v>
      </c>
      <c r="C48" s="245">
        <v>63.6206</v>
      </c>
    </row>
    <row r="49" ht="21" customHeight="1" spans="1:3">
      <c r="A49" s="244" t="s">
        <v>234</v>
      </c>
      <c r="B49" s="244" t="s">
        <v>235</v>
      </c>
      <c r="C49" s="245">
        <v>221.7239</v>
      </c>
    </row>
    <row r="50" ht="21" customHeight="1" spans="1:3">
      <c r="A50" s="246" t="s">
        <v>236</v>
      </c>
      <c r="B50" s="246" t="s">
        <v>163</v>
      </c>
      <c r="C50" s="245">
        <v>162.7239</v>
      </c>
    </row>
    <row r="51" ht="21" customHeight="1" spans="1:3">
      <c r="A51" s="246" t="s">
        <v>237</v>
      </c>
      <c r="B51" s="246" t="s">
        <v>165</v>
      </c>
      <c r="C51" s="245">
        <v>59</v>
      </c>
    </row>
    <row r="52" ht="21" customHeight="1" spans="1:3">
      <c r="A52" s="244" t="s">
        <v>238</v>
      </c>
      <c r="B52" s="244" t="s">
        <v>239</v>
      </c>
      <c r="C52" s="245">
        <v>121.0898</v>
      </c>
    </row>
    <row r="53" ht="21" customHeight="1" spans="1:3">
      <c r="A53" s="246" t="s">
        <v>240</v>
      </c>
      <c r="B53" s="246" t="s">
        <v>163</v>
      </c>
      <c r="C53" s="245">
        <v>81.0898</v>
      </c>
    </row>
    <row r="54" ht="21" customHeight="1" spans="1:3">
      <c r="A54" s="246" t="s">
        <v>241</v>
      </c>
      <c r="B54" s="246" t="s">
        <v>242</v>
      </c>
      <c r="C54" s="245">
        <v>40</v>
      </c>
    </row>
    <row r="55" ht="21" customHeight="1" spans="1:3">
      <c r="A55" s="244" t="s">
        <v>243</v>
      </c>
      <c r="B55" s="244" t="s">
        <v>244</v>
      </c>
      <c r="C55" s="245">
        <v>818.857</v>
      </c>
    </row>
    <row r="56" ht="21" customHeight="1" spans="1:3">
      <c r="A56" s="246" t="s">
        <v>245</v>
      </c>
      <c r="B56" s="246" t="s">
        <v>163</v>
      </c>
      <c r="C56" s="245">
        <v>121.8168</v>
      </c>
    </row>
    <row r="57" ht="21" customHeight="1" spans="1:3">
      <c r="A57" s="246" t="s">
        <v>246</v>
      </c>
      <c r="B57" s="246" t="s">
        <v>165</v>
      </c>
      <c r="C57" s="245">
        <v>49.7</v>
      </c>
    </row>
    <row r="58" ht="21" customHeight="1" spans="1:3">
      <c r="A58" s="246" t="s">
        <v>247</v>
      </c>
      <c r="B58" s="246" t="s">
        <v>248</v>
      </c>
      <c r="C58" s="245">
        <v>335</v>
      </c>
    </row>
    <row r="59" ht="21" customHeight="1" spans="1:3">
      <c r="A59" s="246" t="s">
        <v>249</v>
      </c>
      <c r="B59" s="246" t="s">
        <v>187</v>
      </c>
      <c r="C59" s="245">
        <v>309.4602</v>
      </c>
    </row>
    <row r="60" ht="21" customHeight="1" spans="1:3">
      <c r="A60" s="246" t="s">
        <v>250</v>
      </c>
      <c r="B60" s="246" t="s">
        <v>251</v>
      </c>
      <c r="C60" s="245">
        <v>2.88</v>
      </c>
    </row>
    <row r="61" ht="21" customHeight="1" spans="1:3">
      <c r="A61" s="244" t="s">
        <v>252</v>
      </c>
      <c r="B61" s="244" t="s">
        <v>253</v>
      </c>
      <c r="C61" s="245">
        <v>3800.8658</v>
      </c>
    </row>
    <row r="62" ht="21" customHeight="1" spans="1:3">
      <c r="A62" s="246" t="s">
        <v>254</v>
      </c>
      <c r="B62" s="246" t="s">
        <v>163</v>
      </c>
      <c r="C62" s="245">
        <v>1175.4127</v>
      </c>
    </row>
    <row r="63" ht="21" customHeight="1" spans="1:3">
      <c r="A63" s="246" t="s">
        <v>255</v>
      </c>
      <c r="B63" s="246" t="s">
        <v>165</v>
      </c>
      <c r="C63" s="245">
        <v>335.6317</v>
      </c>
    </row>
    <row r="64" ht="21" customHeight="1" spans="1:3">
      <c r="A64" s="246" t="s">
        <v>256</v>
      </c>
      <c r="B64" s="246" t="s">
        <v>257</v>
      </c>
      <c r="C64" s="245">
        <v>50</v>
      </c>
    </row>
    <row r="65" ht="21" customHeight="1" spans="1:3">
      <c r="A65" s="246" t="s">
        <v>258</v>
      </c>
      <c r="B65" s="246" t="s">
        <v>187</v>
      </c>
      <c r="C65" s="245">
        <v>2239.8214</v>
      </c>
    </row>
    <row r="66" ht="21" customHeight="1" spans="1:3">
      <c r="A66" s="244" t="s">
        <v>259</v>
      </c>
      <c r="B66" s="244" t="s">
        <v>260</v>
      </c>
      <c r="C66" s="245">
        <v>1784.6138</v>
      </c>
    </row>
    <row r="67" ht="21" customHeight="1" spans="1:3">
      <c r="A67" s="246" t="s">
        <v>261</v>
      </c>
      <c r="B67" s="246" t="s">
        <v>163</v>
      </c>
      <c r="C67" s="245">
        <v>1774.2538</v>
      </c>
    </row>
    <row r="68" ht="21" customHeight="1" spans="1:3">
      <c r="A68" s="246" t="s">
        <v>262</v>
      </c>
      <c r="B68" s="246" t="s">
        <v>263</v>
      </c>
      <c r="C68" s="245">
        <v>10.36</v>
      </c>
    </row>
    <row r="69" ht="21" customHeight="1" spans="1:3">
      <c r="A69" s="244" t="s">
        <v>264</v>
      </c>
      <c r="B69" s="244" t="s">
        <v>265</v>
      </c>
      <c r="C69" s="245">
        <v>638.0222</v>
      </c>
    </row>
    <row r="70" ht="21" customHeight="1" spans="1:3">
      <c r="A70" s="246" t="s">
        <v>266</v>
      </c>
      <c r="B70" s="246" t="s">
        <v>163</v>
      </c>
      <c r="C70" s="245">
        <v>38.19</v>
      </c>
    </row>
    <row r="71" ht="21" customHeight="1" spans="1:3">
      <c r="A71" s="246" t="s">
        <v>267</v>
      </c>
      <c r="B71" s="246" t="s">
        <v>268</v>
      </c>
      <c r="C71" s="245">
        <v>599.8322</v>
      </c>
    </row>
    <row r="72" ht="21" customHeight="1" spans="1:3">
      <c r="A72" s="244" t="s">
        <v>269</v>
      </c>
      <c r="B72" s="244" t="s">
        <v>270</v>
      </c>
      <c r="C72" s="245">
        <v>213.3597</v>
      </c>
    </row>
    <row r="73" ht="21" customHeight="1" spans="1:3">
      <c r="A73" s="246" t="s">
        <v>271</v>
      </c>
      <c r="B73" s="246" t="s">
        <v>163</v>
      </c>
      <c r="C73" s="245">
        <v>148.3597</v>
      </c>
    </row>
    <row r="74" ht="21" customHeight="1" spans="1:3">
      <c r="A74" s="246" t="s">
        <v>272</v>
      </c>
      <c r="B74" s="246" t="s">
        <v>273</v>
      </c>
      <c r="C74" s="245">
        <v>15</v>
      </c>
    </row>
    <row r="75" ht="21" customHeight="1" spans="1:3">
      <c r="A75" s="246" t="s">
        <v>274</v>
      </c>
      <c r="B75" s="246" t="s">
        <v>275</v>
      </c>
      <c r="C75" s="245">
        <v>50</v>
      </c>
    </row>
    <row r="76" ht="21" customHeight="1" spans="1:3">
      <c r="A76" s="244" t="s">
        <v>276</v>
      </c>
      <c r="B76" s="244" t="s">
        <v>277</v>
      </c>
      <c r="C76" s="245">
        <v>107.5416</v>
      </c>
    </row>
    <row r="77" ht="21" customHeight="1" spans="1:3">
      <c r="A77" s="246" t="s">
        <v>278</v>
      </c>
      <c r="B77" s="246" t="s">
        <v>163</v>
      </c>
      <c r="C77" s="245">
        <v>77.5416</v>
      </c>
    </row>
    <row r="78" ht="21" customHeight="1" spans="1:3">
      <c r="A78" s="246" t="s">
        <v>279</v>
      </c>
      <c r="B78" s="246" t="s">
        <v>280</v>
      </c>
      <c r="C78" s="245">
        <v>30</v>
      </c>
    </row>
    <row r="79" ht="21" customHeight="1" spans="1:3">
      <c r="A79" s="244" t="s">
        <v>281</v>
      </c>
      <c r="B79" s="244" t="s">
        <v>282</v>
      </c>
      <c r="C79" s="245">
        <v>195.388</v>
      </c>
    </row>
    <row r="80" ht="21" customHeight="1" spans="1:3">
      <c r="A80" s="246" t="s">
        <v>283</v>
      </c>
      <c r="B80" s="246" t="s">
        <v>163</v>
      </c>
      <c r="C80" s="245">
        <v>142.808</v>
      </c>
    </row>
    <row r="81" ht="21" customHeight="1" spans="1:3">
      <c r="A81" s="246" t="s">
        <v>284</v>
      </c>
      <c r="B81" s="246" t="s">
        <v>285</v>
      </c>
      <c r="C81" s="245">
        <v>27.6</v>
      </c>
    </row>
    <row r="82" ht="21" customHeight="1" spans="1:3">
      <c r="A82" s="246" t="s">
        <v>286</v>
      </c>
      <c r="B82" s="246" t="s">
        <v>287</v>
      </c>
      <c r="C82" s="245">
        <v>24.98</v>
      </c>
    </row>
    <row r="83" ht="21" customHeight="1" spans="1:3">
      <c r="A83" s="244" t="s">
        <v>288</v>
      </c>
      <c r="B83" s="244" t="s">
        <v>289</v>
      </c>
      <c r="C83" s="245">
        <v>2110.3858</v>
      </c>
    </row>
    <row r="84" ht="21" customHeight="1" spans="1:3">
      <c r="A84" s="246" t="s">
        <v>290</v>
      </c>
      <c r="B84" s="246" t="s">
        <v>163</v>
      </c>
      <c r="C84" s="245">
        <v>1897.3858</v>
      </c>
    </row>
    <row r="85" ht="21" customHeight="1" spans="1:3">
      <c r="A85" s="246" t="s">
        <v>291</v>
      </c>
      <c r="B85" s="246" t="s">
        <v>292</v>
      </c>
      <c r="C85" s="245">
        <v>20</v>
      </c>
    </row>
    <row r="86" ht="21" customHeight="1" spans="1:3">
      <c r="A86" s="246" t="s">
        <v>293</v>
      </c>
      <c r="B86" s="246" t="s">
        <v>294</v>
      </c>
      <c r="C86" s="245">
        <v>20</v>
      </c>
    </row>
    <row r="87" ht="21" customHeight="1" spans="1:3">
      <c r="A87" s="246" t="s">
        <v>295</v>
      </c>
      <c r="B87" s="246" t="s">
        <v>296</v>
      </c>
      <c r="C87" s="245">
        <v>10</v>
      </c>
    </row>
    <row r="88" ht="21" customHeight="1" spans="1:3">
      <c r="A88" s="246" t="s">
        <v>297</v>
      </c>
      <c r="B88" s="246" t="s">
        <v>298</v>
      </c>
      <c r="C88" s="245">
        <v>120</v>
      </c>
    </row>
    <row r="89" ht="21" customHeight="1" spans="1:3">
      <c r="A89" s="246" t="s">
        <v>299</v>
      </c>
      <c r="B89" s="246" t="s">
        <v>300</v>
      </c>
      <c r="C89" s="245">
        <v>43</v>
      </c>
    </row>
    <row r="90" ht="21" customHeight="1" spans="1:3">
      <c r="A90" s="244" t="s">
        <v>301</v>
      </c>
      <c r="B90" s="244" t="s">
        <v>302</v>
      </c>
      <c r="C90" s="245">
        <v>215.2392</v>
      </c>
    </row>
    <row r="91" ht="21" customHeight="1" spans="1:3">
      <c r="A91" s="246" t="s">
        <v>303</v>
      </c>
      <c r="B91" s="246" t="s">
        <v>163</v>
      </c>
      <c r="C91" s="245">
        <v>119.7392</v>
      </c>
    </row>
    <row r="92" ht="21" customHeight="1" spans="1:3">
      <c r="A92" s="246" t="s">
        <v>304</v>
      </c>
      <c r="B92" s="246" t="s">
        <v>257</v>
      </c>
      <c r="C92" s="245">
        <v>95.5</v>
      </c>
    </row>
    <row r="93" ht="21" customHeight="1" spans="1:3">
      <c r="A93" s="244" t="s">
        <v>305</v>
      </c>
      <c r="B93" s="244" t="s">
        <v>306</v>
      </c>
      <c r="C93" s="245">
        <v>691.0264</v>
      </c>
    </row>
    <row r="94" ht="21" customHeight="1" spans="1:3">
      <c r="A94" s="246" t="s">
        <v>307</v>
      </c>
      <c r="B94" s="246" t="s">
        <v>163</v>
      </c>
      <c r="C94" s="245">
        <v>281.0264</v>
      </c>
    </row>
    <row r="95" ht="21" customHeight="1" spans="1:3">
      <c r="A95" s="246" t="s">
        <v>308</v>
      </c>
      <c r="B95" s="246" t="s">
        <v>309</v>
      </c>
      <c r="C95" s="245">
        <v>410</v>
      </c>
    </row>
    <row r="96" ht="21" customHeight="1" spans="1:3">
      <c r="A96" s="244" t="s">
        <v>310</v>
      </c>
      <c r="B96" s="244" t="s">
        <v>311</v>
      </c>
      <c r="C96" s="245">
        <v>591.439</v>
      </c>
    </row>
    <row r="97" ht="21" customHeight="1" spans="1:3">
      <c r="A97" s="246" t="s">
        <v>312</v>
      </c>
      <c r="B97" s="246" t="s">
        <v>163</v>
      </c>
      <c r="C97" s="245">
        <v>334.509</v>
      </c>
    </row>
    <row r="98" ht="21" customHeight="1" spans="1:3">
      <c r="A98" s="246" t="s">
        <v>313</v>
      </c>
      <c r="B98" s="246" t="s">
        <v>314</v>
      </c>
      <c r="C98" s="245">
        <v>256.93</v>
      </c>
    </row>
    <row r="99" ht="21" customHeight="1" spans="1:3">
      <c r="A99" s="244" t="s">
        <v>315</v>
      </c>
      <c r="B99" s="244" t="s">
        <v>316</v>
      </c>
      <c r="C99" s="245">
        <v>3866.12</v>
      </c>
    </row>
    <row r="100" ht="21" customHeight="1" spans="1:3">
      <c r="A100" s="246" t="s">
        <v>317</v>
      </c>
      <c r="B100" s="246" t="s">
        <v>318</v>
      </c>
      <c r="C100" s="245">
        <v>3866.12</v>
      </c>
    </row>
    <row r="101" ht="21" customHeight="1" spans="1:3">
      <c r="A101" s="244" t="s">
        <v>319</v>
      </c>
      <c r="B101" s="244" t="s">
        <v>320</v>
      </c>
      <c r="C101" s="245">
        <v>323</v>
      </c>
    </row>
    <row r="102" ht="21" customHeight="1" spans="1:3">
      <c r="A102" s="244" t="s">
        <v>321</v>
      </c>
      <c r="B102" s="244" t="s">
        <v>322</v>
      </c>
      <c r="C102" s="245">
        <v>323</v>
      </c>
    </row>
    <row r="103" ht="21" customHeight="1" spans="1:3">
      <c r="A103" s="246" t="s">
        <v>323</v>
      </c>
      <c r="B103" s="246" t="s">
        <v>324</v>
      </c>
      <c r="C103" s="245">
        <v>323</v>
      </c>
    </row>
    <row r="104" ht="21" customHeight="1" spans="1:3">
      <c r="A104" s="244" t="s">
        <v>325</v>
      </c>
      <c r="B104" s="244" t="s">
        <v>326</v>
      </c>
      <c r="C104" s="245">
        <v>16598.387116</v>
      </c>
    </row>
    <row r="105" ht="21" customHeight="1" spans="1:3">
      <c r="A105" s="244" t="s">
        <v>327</v>
      </c>
      <c r="B105" s="244" t="s">
        <v>328</v>
      </c>
      <c r="C105" s="245">
        <v>14665.904316</v>
      </c>
    </row>
    <row r="106" ht="21" customHeight="1" spans="1:3">
      <c r="A106" s="246" t="s">
        <v>329</v>
      </c>
      <c r="B106" s="246" t="s">
        <v>163</v>
      </c>
      <c r="C106" s="245">
        <v>9478.070316</v>
      </c>
    </row>
    <row r="107" ht="21" customHeight="1" spans="1:3">
      <c r="A107" s="246" t="s">
        <v>330</v>
      </c>
      <c r="B107" s="246" t="s">
        <v>165</v>
      </c>
      <c r="C107" s="245">
        <v>3892.834</v>
      </c>
    </row>
    <row r="108" ht="21" customHeight="1" spans="1:3">
      <c r="A108" s="246" t="s">
        <v>331</v>
      </c>
      <c r="B108" s="246" t="s">
        <v>294</v>
      </c>
      <c r="C108" s="245">
        <v>180</v>
      </c>
    </row>
    <row r="109" ht="21" customHeight="1" spans="1:3">
      <c r="A109" s="246" t="s">
        <v>332</v>
      </c>
      <c r="B109" s="246" t="s">
        <v>333</v>
      </c>
      <c r="C109" s="245">
        <v>1023</v>
      </c>
    </row>
    <row r="110" ht="21" customHeight="1" spans="1:3">
      <c r="A110" s="246" t="s">
        <v>334</v>
      </c>
      <c r="B110" s="246" t="s">
        <v>335</v>
      </c>
      <c r="C110" s="245">
        <v>92</v>
      </c>
    </row>
    <row r="111" ht="21" customHeight="1" spans="1:3">
      <c r="A111" s="244" t="s">
        <v>336</v>
      </c>
      <c r="B111" s="244" t="s">
        <v>337</v>
      </c>
      <c r="C111" s="245">
        <v>1410.5828</v>
      </c>
    </row>
    <row r="112" ht="21" customHeight="1" spans="1:3">
      <c r="A112" s="246" t="s">
        <v>338</v>
      </c>
      <c r="B112" s="246" t="s">
        <v>163</v>
      </c>
      <c r="C112" s="245">
        <v>1094.8828</v>
      </c>
    </row>
    <row r="113" ht="21" customHeight="1" spans="1:3">
      <c r="A113" s="246" t="s">
        <v>339</v>
      </c>
      <c r="B113" s="246" t="s">
        <v>165</v>
      </c>
      <c r="C113" s="245">
        <v>20</v>
      </c>
    </row>
    <row r="114" ht="21" customHeight="1" spans="1:3">
      <c r="A114" s="246" t="s">
        <v>340</v>
      </c>
      <c r="B114" s="246" t="s">
        <v>341</v>
      </c>
      <c r="C114" s="245">
        <v>93</v>
      </c>
    </row>
    <row r="115" ht="21" customHeight="1" spans="1:3">
      <c r="A115" s="246" t="s">
        <v>342</v>
      </c>
      <c r="B115" s="246" t="s">
        <v>343</v>
      </c>
      <c r="C115" s="245">
        <v>38</v>
      </c>
    </row>
    <row r="116" ht="21" customHeight="1" spans="1:3">
      <c r="A116" s="246" t="s">
        <v>344</v>
      </c>
      <c r="B116" s="246" t="s">
        <v>345</v>
      </c>
      <c r="C116" s="245">
        <v>60</v>
      </c>
    </row>
    <row r="117" ht="21" customHeight="1" spans="1:3">
      <c r="A117" s="246" t="s">
        <v>346</v>
      </c>
      <c r="B117" s="246" t="s">
        <v>347</v>
      </c>
      <c r="C117" s="245">
        <v>104.7</v>
      </c>
    </row>
    <row r="118" ht="21" customHeight="1" spans="1:3">
      <c r="A118" s="244" t="s">
        <v>348</v>
      </c>
      <c r="B118" s="244" t="s">
        <v>349</v>
      </c>
      <c r="C118" s="245">
        <v>447.9</v>
      </c>
    </row>
    <row r="119" ht="21" customHeight="1" spans="1:3">
      <c r="A119" s="246" t="s">
        <v>350</v>
      </c>
      <c r="B119" s="246" t="s">
        <v>165</v>
      </c>
      <c r="C119" s="245">
        <v>46.66</v>
      </c>
    </row>
    <row r="120" ht="21" customHeight="1" spans="1:3">
      <c r="A120" s="246" t="s">
        <v>351</v>
      </c>
      <c r="B120" s="246" t="s">
        <v>352</v>
      </c>
      <c r="C120" s="245">
        <v>401.24</v>
      </c>
    </row>
    <row r="121" ht="21" customHeight="1" spans="1:3">
      <c r="A121" s="244" t="s">
        <v>353</v>
      </c>
      <c r="B121" s="244" t="s">
        <v>354</v>
      </c>
      <c r="C121" s="245">
        <v>74</v>
      </c>
    </row>
    <row r="122" ht="21" customHeight="1" spans="1:3">
      <c r="A122" s="246" t="s">
        <v>355</v>
      </c>
      <c r="B122" s="246" t="s">
        <v>356</v>
      </c>
      <c r="C122" s="245">
        <v>74</v>
      </c>
    </row>
    <row r="123" ht="21" customHeight="1" spans="1:3">
      <c r="A123" s="244" t="s">
        <v>357</v>
      </c>
      <c r="B123" s="244" t="s">
        <v>358</v>
      </c>
      <c r="C123" s="245">
        <v>105972.578</v>
      </c>
    </row>
    <row r="124" ht="21" customHeight="1" spans="1:3">
      <c r="A124" s="244" t="s">
        <v>359</v>
      </c>
      <c r="B124" s="244" t="s">
        <v>360</v>
      </c>
      <c r="C124" s="245">
        <v>4306.4928</v>
      </c>
    </row>
    <row r="125" ht="21" customHeight="1" spans="1:3">
      <c r="A125" s="246" t="s">
        <v>361</v>
      </c>
      <c r="B125" s="246" t="s">
        <v>163</v>
      </c>
      <c r="C125" s="245">
        <v>1332.6928</v>
      </c>
    </row>
    <row r="126" ht="21" customHeight="1" spans="1:3">
      <c r="A126" s="246" t="s">
        <v>362</v>
      </c>
      <c r="B126" s="246" t="s">
        <v>363</v>
      </c>
      <c r="C126" s="245">
        <v>2973.8</v>
      </c>
    </row>
    <row r="127" ht="21" customHeight="1" spans="1:3">
      <c r="A127" s="244" t="s">
        <v>364</v>
      </c>
      <c r="B127" s="244" t="s">
        <v>365</v>
      </c>
      <c r="C127" s="245">
        <v>96616.5409</v>
      </c>
    </row>
    <row r="128" ht="21" customHeight="1" spans="1:3">
      <c r="A128" s="246" t="s">
        <v>366</v>
      </c>
      <c r="B128" s="246" t="s">
        <v>367</v>
      </c>
      <c r="C128" s="245">
        <v>3118.004</v>
      </c>
    </row>
    <row r="129" ht="21" customHeight="1" spans="1:3">
      <c r="A129" s="246" t="s">
        <v>368</v>
      </c>
      <c r="B129" s="246" t="s">
        <v>369</v>
      </c>
      <c r="C129" s="245">
        <v>26187.38302</v>
      </c>
    </row>
    <row r="130" ht="21" customHeight="1" spans="1:3">
      <c r="A130" s="246" t="s">
        <v>370</v>
      </c>
      <c r="B130" s="246" t="s">
        <v>371</v>
      </c>
      <c r="C130" s="245">
        <v>47017.29628</v>
      </c>
    </row>
    <row r="131" ht="21" customHeight="1" spans="1:3">
      <c r="A131" s="246" t="s">
        <v>372</v>
      </c>
      <c r="B131" s="246" t="s">
        <v>373</v>
      </c>
      <c r="C131" s="245">
        <v>19297.8576</v>
      </c>
    </row>
    <row r="132" ht="21" customHeight="1" spans="1:3">
      <c r="A132" s="246" t="s">
        <v>374</v>
      </c>
      <c r="B132" s="246" t="s">
        <v>375</v>
      </c>
      <c r="C132" s="245">
        <v>996</v>
      </c>
    </row>
    <row r="133" ht="21" customHeight="1" spans="1:3">
      <c r="A133" s="244" t="s">
        <v>376</v>
      </c>
      <c r="B133" s="244" t="s">
        <v>377</v>
      </c>
      <c r="C133" s="245">
        <v>4150.598</v>
      </c>
    </row>
    <row r="134" ht="21" customHeight="1" spans="1:3">
      <c r="A134" s="246" t="s">
        <v>378</v>
      </c>
      <c r="B134" s="246" t="s">
        <v>379</v>
      </c>
      <c r="C134" s="245">
        <v>4113.598</v>
      </c>
    </row>
    <row r="135" ht="21" customHeight="1" spans="1:3">
      <c r="A135" s="246" t="s">
        <v>380</v>
      </c>
      <c r="B135" s="246" t="s">
        <v>381</v>
      </c>
      <c r="C135" s="245">
        <v>37</v>
      </c>
    </row>
    <row r="136" ht="21" customHeight="1" spans="1:3">
      <c r="A136" s="244" t="s">
        <v>382</v>
      </c>
      <c r="B136" s="244" t="s">
        <v>383</v>
      </c>
      <c r="C136" s="245">
        <v>195.9312</v>
      </c>
    </row>
    <row r="137" ht="21" customHeight="1" spans="1:3">
      <c r="A137" s="246" t="s">
        <v>384</v>
      </c>
      <c r="B137" s="246" t="s">
        <v>385</v>
      </c>
      <c r="C137" s="245">
        <v>146.9312</v>
      </c>
    </row>
    <row r="138" ht="21" customHeight="1" spans="1:3">
      <c r="A138" s="246" t="s">
        <v>386</v>
      </c>
      <c r="B138" s="246" t="s">
        <v>387</v>
      </c>
      <c r="C138" s="245">
        <v>49</v>
      </c>
    </row>
    <row r="139" ht="21" customHeight="1" spans="1:3">
      <c r="A139" s="244" t="s">
        <v>388</v>
      </c>
      <c r="B139" s="244" t="s">
        <v>389</v>
      </c>
      <c r="C139" s="245">
        <v>572.7955</v>
      </c>
    </row>
    <row r="140" ht="21" customHeight="1" spans="1:3">
      <c r="A140" s="246" t="s">
        <v>390</v>
      </c>
      <c r="B140" s="246" t="s">
        <v>391</v>
      </c>
      <c r="C140" s="245">
        <v>208.038</v>
      </c>
    </row>
    <row r="141" ht="21" customHeight="1" spans="1:3">
      <c r="A141" s="246" t="s">
        <v>392</v>
      </c>
      <c r="B141" s="246" t="s">
        <v>393</v>
      </c>
      <c r="C141" s="245">
        <v>364.7575</v>
      </c>
    </row>
    <row r="142" ht="21" customHeight="1" spans="1:3">
      <c r="A142" s="244" t="s">
        <v>394</v>
      </c>
      <c r="B142" s="244" t="s">
        <v>395</v>
      </c>
      <c r="C142" s="245">
        <v>130.2196</v>
      </c>
    </row>
    <row r="143" ht="21" customHeight="1" spans="1:3">
      <c r="A143" s="246" t="s">
        <v>396</v>
      </c>
      <c r="B143" s="246" t="s">
        <v>397</v>
      </c>
      <c r="C143" s="245">
        <v>130.2196</v>
      </c>
    </row>
    <row r="144" ht="21" customHeight="1" spans="1:3">
      <c r="A144" s="244" t="s">
        <v>398</v>
      </c>
      <c r="B144" s="244" t="s">
        <v>399</v>
      </c>
      <c r="C144" s="245">
        <v>5488.1628</v>
      </c>
    </row>
    <row r="145" ht="21" customHeight="1" spans="1:3">
      <c r="A145" s="244" t="s">
        <v>400</v>
      </c>
      <c r="B145" s="244" t="s">
        <v>401</v>
      </c>
      <c r="C145" s="245">
        <v>378.1628</v>
      </c>
    </row>
    <row r="146" ht="21" customHeight="1" spans="1:3">
      <c r="A146" s="246" t="s">
        <v>402</v>
      </c>
      <c r="B146" s="246" t="s">
        <v>163</v>
      </c>
      <c r="C146" s="245">
        <v>198.1628</v>
      </c>
    </row>
    <row r="147" ht="21" customHeight="1" spans="1:3">
      <c r="A147" s="246" t="s">
        <v>403</v>
      </c>
      <c r="B147" s="246" t="s">
        <v>165</v>
      </c>
      <c r="C147" s="245">
        <v>180</v>
      </c>
    </row>
    <row r="148" ht="21" customHeight="1" spans="1:3">
      <c r="A148" s="244" t="s">
        <v>404</v>
      </c>
      <c r="B148" s="244" t="s">
        <v>405</v>
      </c>
      <c r="C148" s="245">
        <v>70</v>
      </c>
    </row>
    <row r="149" ht="21" customHeight="1" spans="1:3">
      <c r="A149" s="246" t="s">
        <v>406</v>
      </c>
      <c r="B149" s="246" t="s">
        <v>407</v>
      </c>
      <c r="C149" s="245">
        <v>70</v>
      </c>
    </row>
    <row r="150" ht="21" customHeight="1" spans="1:3">
      <c r="A150" s="244" t="s">
        <v>408</v>
      </c>
      <c r="B150" s="244" t="s">
        <v>409</v>
      </c>
      <c r="C150" s="245">
        <v>5040</v>
      </c>
    </row>
    <row r="151" ht="21" customHeight="1" spans="1:3">
      <c r="A151" s="246" t="s">
        <v>410</v>
      </c>
      <c r="B151" s="246" t="s">
        <v>411</v>
      </c>
      <c r="C151" s="245">
        <v>5040</v>
      </c>
    </row>
    <row r="152" ht="21" customHeight="1" spans="1:3">
      <c r="A152" s="244" t="s">
        <v>412</v>
      </c>
      <c r="B152" s="244" t="s">
        <v>413</v>
      </c>
      <c r="C152" s="245">
        <v>3541.65396</v>
      </c>
    </row>
    <row r="153" ht="21" customHeight="1" spans="1:3">
      <c r="A153" s="244" t="s">
        <v>414</v>
      </c>
      <c r="B153" s="244" t="s">
        <v>415</v>
      </c>
      <c r="C153" s="245">
        <v>1526.66616</v>
      </c>
    </row>
    <row r="154" ht="21" customHeight="1" spans="1:3">
      <c r="A154" s="246" t="s">
        <v>416</v>
      </c>
      <c r="B154" s="246" t="s">
        <v>163</v>
      </c>
      <c r="C154" s="245">
        <v>826.95816</v>
      </c>
    </row>
    <row r="155" ht="21" customHeight="1" spans="1:3">
      <c r="A155" s="246" t="s">
        <v>417</v>
      </c>
      <c r="B155" s="246" t="s">
        <v>165</v>
      </c>
      <c r="C155" s="245">
        <v>16.6</v>
      </c>
    </row>
    <row r="156" ht="21" customHeight="1" spans="1:3">
      <c r="A156" s="246" t="s">
        <v>418</v>
      </c>
      <c r="B156" s="246" t="s">
        <v>419</v>
      </c>
      <c r="C156" s="245">
        <v>105.978</v>
      </c>
    </row>
    <row r="157" ht="21" customHeight="1" spans="1:3">
      <c r="A157" s="246" t="s">
        <v>420</v>
      </c>
      <c r="B157" s="246" t="s">
        <v>421</v>
      </c>
      <c r="C157" s="245">
        <v>55.9428</v>
      </c>
    </row>
    <row r="158" ht="21" customHeight="1" spans="1:3">
      <c r="A158" s="246" t="s">
        <v>422</v>
      </c>
      <c r="B158" s="246" t="s">
        <v>423</v>
      </c>
      <c r="C158" s="245">
        <v>103.602</v>
      </c>
    </row>
    <row r="159" ht="21" customHeight="1" spans="1:3">
      <c r="A159" s="246" t="s">
        <v>424</v>
      </c>
      <c r="B159" s="246" t="s">
        <v>425</v>
      </c>
      <c r="C159" s="245">
        <v>270.1852</v>
      </c>
    </row>
    <row r="160" ht="21" customHeight="1" spans="1:3">
      <c r="A160" s="246" t="s">
        <v>426</v>
      </c>
      <c r="B160" s="246" t="s">
        <v>427</v>
      </c>
      <c r="C160" s="245">
        <v>147.4</v>
      </c>
    </row>
    <row r="161" ht="21" customHeight="1" spans="1:3">
      <c r="A161" s="244" t="s">
        <v>428</v>
      </c>
      <c r="B161" s="244" t="s">
        <v>429</v>
      </c>
      <c r="C161" s="245">
        <v>289</v>
      </c>
    </row>
    <row r="162" ht="21" customHeight="1" spans="1:3">
      <c r="A162" s="246" t="s">
        <v>430</v>
      </c>
      <c r="B162" s="246" t="s">
        <v>431</v>
      </c>
      <c r="C162" s="245">
        <v>289</v>
      </c>
    </row>
    <row r="163" ht="21" customHeight="1" spans="1:3">
      <c r="A163" s="244" t="s">
        <v>432</v>
      </c>
      <c r="B163" s="244" t="s">
        <v>433</v>
      </c>
      <c r="C163" s="245">
        <v>189.8398</v>
      </c>
    </row>
    <row r="164" ht="21" customHeight="1" spans="1:3">
      <c r="A164" s="246" t="s">
        <v>434</v>
      </c>
      <c r="B164" s="246" t="s">
        <v>435</v>
      </c>
      <c r="C164" s="245">
        <v>59</v>
      </c>
    </row>
    <row r="165" ht="21" customHeight="1" spans="1:3">
      <c r="A165" s="246" t="s">
        <v>436</v>
      </c>
      <c r="B165" s="246" t="s">
        <v>437</v>
      </c>
      <c r="C165" s="245">
        <v>87.8398</v>
      </c>
    </row>
    <row r="166" ht="21" customHeight="1" spans="1:3">
      <c r="A166" s="246" t="s">
        <v>438</v>
      </c>
      <c r="B166" s="246" t="s">
        <v>439</v>
      </c>
      <c r="C166" s="245">
        <v>43</v>
      </c>
    </row>
    <row r="167" ht="21" customHeight="1" spans="1:3">
      <c r="A167" s="244" t="s">
        <v>440</v>
      </c>
      <c r="B167" s="244" t="s">
        <v>441</v>
      </c>
      <c r="C167" s="245">
        <v>1103.028</v>
      </c>
    </row>
    <row r="168" ht="21" customHeight="1" spans="1:3">
      <c r="A168" s="246" t="s">
        <v>442</v>
      </c>
      <c r="B168" s="246" t="s">
        <v>443</v>
      </c>
      <c r="C168" s="245">
        <v>1103.028</v>
      </c>
    </row>
    <row r="169" ht="21" customHeight="1" spans="1:3">
      <c r="A169" s="244" t="s">
        <v>444</v>
      </c>
      <c r="B169" s="244" t="s">
        <v>445</v>
      </c>
      <c r="C169" s="245">
        <v>433.12</v>
      </c>
    </row>
    <row r="170" ht="21" customHeight="1" spans="1:3">
      <c r="A170" s="246" t="s">
        <v>446</v>
      </c>
      <c r="B170" s="246" t="s">
        <v>447</v>
      </c>
      <c r="C170" s="245">
        <v>433.12</v>
      </c>
    </row>
    <row r="171" ht="21" customHeight="1" spans="1:3">
      <c r="A171" s="244" t="s">
        <v>448</v>
      </c>
      <c r="B171" s="244" t="s">
        <v>449</v>
      </c>
      <c r="C171" s="245">
        <v>113732.719612</v>
      </c>
    </row>
    <row r="172" ht="21" customHeight="1" spans="1:3">
      <c r="A172" s="244" t="s">
        <v>450</v>
      </c>
      <c r="B172" s="244" t="s">
        <v>451</v>
      </c>
      <c r="C172" s="245">
        <v>2300.66178</v>
      </c>
    </row>
    <row r="173" ht="21" customHeight="1" spans="1:3">
      <c r="A173" s="246" t="s">
        <v>452</v>
      </c>
      <c r="B173" s="246" t="s">
        <v>163</v>
      </c>
      <c r="C173" s="245">
        <v>1231.01918</v>
      </c>
    </row>
    <row r="174" ht="21" customHeight="1" spans="1:3">
      <c r="A174" s="246" t="s">
        <v>453</v>
      </c>
      <c r="B174" s="246" t="s">
        <v>165</v>
      </c>
      <c r="C174" s="245">
        <v>65</v>
      </c>
    </row>
    <row r="175" ht="21" customHeight="1" spans="1:3">
      <c r="A175" s="246" t="s">
        <v>454</v>
      </c>
      <c r="B175" s="246" t="s">
        <v>455</v>
      </c>
      <c r="C175" s="245">
        <v>13.8</v>
      </c>
    </row>
    <row r="176" ht="21" customHeight="1" spans="1:3">
      <c r="A176" s="246" t="s">
        <v>456</v>
      </c>
      <c r="B176" s="246" t="s">
        <v>457</v>
      </c>
      <c r="C176" s="245">
        <v>289.6224</v>
      </c>
    </row>
    <row r="177" ht="21" customHeight="1" spans="1:3">
      <c r="A177" s="246" t="s">
        <v>458</v>
      </c>
      <c r="B177" s="246" t="s">
        <v>459</v>
      </c>
      <c r="C177" s="245">
        <v>617.3145</v>
      </c>
    </row>
    <row r="178" ht="21" customHeight="1" spans="1:3">
      <c r="A178" s="246" t="s">
        <v>460</v>
      </c>
      <c r="B178" s="246" t="s">
        <v>461</v>
      </c>
      <c r="C178" s="245">
        <v>62.9057</v>
      </c>
    </row>
    <row r="179" ht="21" customHeight="1" spans="1:3">
      <c r="A179" s="246" t="s">
        <v>462</v>
      </c>
      <c r="B179" s="246" t="s">
        <v>463</v>
      </c>
      <c r="C179" s="245">
        <v>21</v>
      </c>
    </row>
    <row r="180" ht="21" customHeight="1" spans="1:3">
      <c r="A180" s="244" t="s">
        <v>464</v>
      </c>
      <c r="B180" s="244" t="s">
        <v>465</v>
      </c>
      <c r="C180" s="245">
        <v>3839.5812</v>
      </c>
    </row>
    <row r="181" ht="21" customHeight="1" spans="1:3">
      <c r="A181" s="246" t="s">
        <v>466</v>
      </c>
      <c r="B181" s="246" t="s">
        <v>163</v>
      </c>
      <c r="C181" s="245">
        <v>3679.5812</v>
      </c>
    </row>
    <row r="182" ht="21" customHeight="1" spans="1:3">
      <c r="A182" s="246" t="s">
        <v>467</v>
      </c>
      <c r="B182" s="246" t="s">
        <v>165</v>
      </c>
      <c r="C182" s="245">
        <v>150</v>
      </c>
    </row>
    <row r="183" ht="21" customHeight="1" spans="1:3">
      <c r="A183" s="246" t="s">
        <v>468</v>
      </c>
      <c r="B183" s="246" t="s">
        <v>469</v>
      </c>
      <c r="C183" s="245">
        <v>10</v>
      </c>
    </row>
    <row r="184" ht="21" customHeight="1" spans="1:3">
      <c r="A184" s="244" t="s">
        <v>470</v>
      </c>
      <c r="B184" s="244" t="s">
        <v>471</v>
      </c>
      <c r="C184" s="245">
        <v>48834.89418</v>
      </c>
    </row>
    <row r="185" ht="21" customHeight="1" spans="1:3">
      <c r="A185" s="246" t="s">
        <v>472</v>
      </c>
      <c r="B185" s="246" t="s">
        <v>473</v>
      </c>
      <c r="C185" s="245">
        <v>204.396</v>
      </c>
    </row>
    <row r="186" ht="21" customHeight="1" spans="1:3">
      <c r="A186" s="246" t="s">
        <v>474</v>
      </c>
      <c r="B186" s="246" t="s">
        <v>475</v>
      </c>
      <c r="C186" s="245">
        <v>45</v>
      </c>
    </row>
    <row r="187" ht="21" customHeight="1" spans="1:3">
      <c r="A187" s="246" t="s">
        <v>476</v>
      </c>
      <c r="B187" s="246" t="s">
        <v>477</v>
      </c>
      <c r="C187" s="245">
        <v>19732.240974</v>
      </c>
    </row>
    <row r="188" ht="21" customHeight="1" spans="1:3">
      <c r="A188" s="246" t="s">
        <v>478</v>
      </c>
      <c r="B188" s="246" t="s">
        <v>479</v>
      </c>
      <c r="C188" s="245">
        <v>4897.257206</v>
      </c>
    </row>
    <row r="189" ht="21" customHeight="1" spans="1:3">
      <c r="A189" s="246" t="s">
        <v>480</v>
      </c>
      <c r="B189" s="246" t="s">
        <v>481</v>
      </c>
      <c r="C189" s="245">
        <v>23956</v>
      </c>
    </row>
    <row r="190" ht="21" customHeight="1" spans="1:3">
      <c r="A190" s="244" t="s">
        <v>482</v>
      </c>
      <c r="B190" s="244" t="s">
        <v>483</v>
      </c>
      <c r="C190" s="245">
        <v>1881</v>
      </c>
    </row>
    <row r="191" ht="21" customHeight="1" spans="1:3">
      <c r="A191" s="246" t="s">
        <v>484</v>
      </c>
      <c r="B191" s="246" t="s">
        <v>485</v>
      </c>
      <c r="C191" s="245">
        <v>263</v>
      </c>
    </row>
    <row r="192" ht="21" customHeight="1" spans="1:3">
      <c r="A192" s="246" t="s">
        <v>486</v>
      </c>
      <c r="B192" s="246" t="s">
        <v>487</v>
      </c>
      <c r="C192" s="245">
        <v>1618</v>
      </c>
    </row>
    <row r="193" ht="21" customHeight="1" spans="1:3">
      <c r="A193" s="244" t="s">
        <v>488</v>
      </c>
      <c r="B193" s="244" t="s">
        <v>489</v>
      </c>
      <c r="C193" s="245">
        <v>7366.24</v>
      </c>
    </row>
    <row r="194" ht="21" customHeight="1" spans="1:3">
      <c r="A194" s="246" t="s">
        <v>490</v>
      </c>
      <c r="B194" s="246" t="s">
        <v>491</v>
      </c>
      <c r="C194" s="245">
        <v>285</v>
      </c>
    </row>
    <row r="195" ht="21" customHeight="1" spans="1:3">
      <c r="A195" s="246" t="s">
        <v>492</v>
      </c>
      <c r="B195" s="246" t="s">
        <v>493</v>
      </c>
      <c r="C195" s="245">
        <v>6693.24</v>
      </c>
    </row>
    <row r="196" ht="21" customHeight="1" spans="1:3">
      <c r="A196" s="246" t="s">
        <v>494</v>
      </c>
      <c r="B196" s="246" t="s">
        <v>495</v>
      </c>
      <c r="C196" s="245">
        <v>388</v>
      </c>
    </row>
    <row r="197" ht="21" customHeight="1" spans="1:3">
      <c r="A197" s="244" t="s">
        <v>496</v>
      </c>
      <c r="B197" s="244" t="s">
        <v>497</v>
      </c>
      <c r="C197" s="245">
        <v>299.55</v>
      </c>
    </row>
    <row r="198" ht="21" customHeight="1" spans="1:3">
      <c r="A198" s="246" t="s">
        <v>498</v>
      </c>
      <c r="B198" s="246" t="s">
        <v>499</v>
      </c>
      <c r="C198" s="245">
        <v>134.39</v>
      </c>
    </row>
    <row r="199" ht="21" customHeight="1" spans="1:3">
      <c r="A199" s="246" t="s">
        <v>500</v>
      </c>
      <c r="B199" s="246" t="s">
        <v>501</v>
      </c>
      <c r="C199" s="245">
        <v>165.16</v>
      </c>
    </row>
    <row r="200" ht="21" customHeight="1" spans="1:3">
      <c r="A200" s="244" t="s">
        <v>502</v>
      </c>
      <c r="B200" s="244" t="s">
        <v>503</v>
      </c>
      <c r="C200" s="245">
        <v>590</v>
      </c>
    </row>
    <row r="201" ht="21" customHeight="1" spans="1:3">
      <c r="A201" s="246" t="s">
        <v>504</v>
      </c>
      <c r="B201" s="246" t="s">
        <v>505</v>
      </c>
      <c r="C201" s="245">
        <v>515</v>
      </c>
    </row>
    <row r="202" ht="21" customHeight="1" spans="1:3">
      <c r="A202" s="246" t="s">
        <v>506</v>
      </c>
      <c r="B202" s="246" t="s">
        <v>507</v>
      </c>
      <c r="C202" s="245">
        <v>75</v>
      </c>
    </row>
    <row r="203" ht="21" customHeight="1" spans="1:3">
      <c r="A203" s="244" t="s">
        <v>508</v>
      </c>
      <c r="B203" s="244" t="s">
        <v>509</v>
      </c>
      <c r="C203" s="245">
        <v>2369.1276</v>
      </c>
    </row>
    <row r="204" ht="21" customHeight="1" spans="1:3">
      <c r="A204" s="246" t="s">
        <v>510</v>
      </c>
      <c r="B204" s="246" t="s">
        <v>163</v>
      </c>
      <c r="C204" s="245">
        <v>108.3476</v>
      </c>
    </row>
    <row r="205" ht="21" customHeight="1" spans="1:3">
      <c r="A205" s="246" t="s">
        <v>511</v>
      </c>
      <c r="B205" s="246" t="s">
        <v>512</v>
      </c>
      <c r="C205" s="245">
        <v>114.21</v>
      </c>
    </row>
    <row r="206" ht="21" customHeight="1" spans="1:3">
      <c r="A206" s="246" t="s">
        <v>513</v>
      </c>
      <c r="B206" s="246" t="s">
        <v>514</v>
      </c>
      <c r="C206" s="245">
        <v>1896.97</v>
      </c>
    </row>
    <row r="207" ht="21" customHeight="1" spans="1:3">
      <c r="A207" s="246" t="s">
        <v>515</v>
      </c>
      <c r="B207" s="246" t="s">
        <v>516</v>
      </c>
      <c r="C207" s="245">
        <v>249.6</v>
      </c>
    </row>
    <row r="208" ht="21" customHeight="1" spans="1:3">
      <c r="A208" s="244" t="s">
        <v>517</v>
      </c>
      <c r="B208" s="244" t="s">
        <v>518</v>
      </c>
      <c r="C208" s="245">
        <v>185.2816</v>
      </c>
    </row>
    <row r="209" ht="21" customHeight="1" spans="1:3">
      <c r="A209" s="246" t="s">
        <v>519</v>
      </c>
      <c r="B209" s="246" t="s">
        <v>163</v>
      </c>
      <c r="C209" s="245">
        <v>185.2816</v>
      </c>
    </row>
    <row r="210" ht="21" customHeight="1" spans="1:3">
      <c r="A210" s="244" t="s">
        <v>520</v>
      </c>
      <c r="B210" s="244" t="s">
        <v>521</v>
      </c>
      <c r="C210" s="245">
        <v>6295</v>
      </c>
    </row>
    <row r="211" ht="21" customHeight="1" spans="1:3">
      <c r="A211" s="246" t="s">
        <v>522</v>
      </c>
      <c r="B211" s="246" t="s">
        <v>523</v>
      </c>
      <c r="C211" s="245">
        <v>1000</v>
      </c>
    </row>
    <row r="212" ht="21" customHeight="1" spans="1:3">
      <c r="A212" s="246" t="s">
        <v>524</v>
      </c>
      <c r="B212" s="246" t="s">
        <v>525</v>
      </c>
      <c r="C212" s="245">
        <v>5295</v>
      </c>
    </row>
    <row r="213" ht="21" customHeight="1" spans="1:3">
      <c r="A213" s="244" t="s">
        <v>526</v>
      </c>
      <c r="B213" s="244" t="s">
        <v>527</v>
      </c>
      <c r="C213" s="245">
        <v>1667</v>
      </c>
    </row>
    <row r="214" ht="21" customHeight="1" spans="1:3">
      <c r="A214" s="246" t="s">
        <v>528</v>
      </c>
      <c r="B214" s="246" t="s">
        <v>529</v>
      </c>
      <c r="C214" s="245">
        <v>1467</v>
      </c>
    </row>
    <row r="215" ht="21" customHeight="1" spans="1:3">
      <c r="A215" s="246" t="s">
        <v>530</v>
      </c>
      <c r="B215" s="246" t="s">
        <v>531</v>
      </c>
      <c r="C215" s="245">
        <v>200</v>
      </c>
    </row>
    <row r="216" ht="21" customHeight="1" spans="1:3">
      <c r="A216" s="244" t="s">
        <v>532</v>
      </c>
      <c r="B216" s="244" t="s">
        <v>533</v>
      </c>
      <c r="C216" s="245">
        <v>5662</v>
      </c>
    </row>
    <row r="217" ht="21" customHeight="1" spans="1:3">
      <c r="A217" s="246" t="s">
        <v>534</v>
      </c>
      <c r="B217" s="246" t="s">
        <v>535</v>
      </c>
      <c r="C217" s="245">
        <v>5662</v>
      </c>
    </row>
    <row r="218" ht="21" customHeight="1" spans="1:3">
      <c r="A218" s="244" t="s">
        <v>536</v>
      </c>
      <c r="B218" s="244" t="s">
        <v>537</v>
      </c>
      <c r="C218" s="245">
        <v>10</v>
      </c>
    </row>
    <row r="219" ht="21" customHeight="1" spans="1:3">
      <c r="A219" s="246" t="s">
        <v>538</v>
      </c>
      <c r="B219" s="246" t="s">
        <v>539</v>
      </c>
      <c r="C219" s="245">
        <v>10</v>
      </c>
    </row>
    <row r="220" ht="21" customHeight="1" spans="1:3">
      <c r="A220" s="244" t="s">
        <v>540</v>
      </c>
      <c r="B220" s="244" t="s">
        <v>541</v>
      </c>
      <c r="C220" s="245">
        <v>21.02</v>
      </c>
    </row>
    <row r="221" ht="21" customHeight="1" spans="1:3">
      <c r="A221" s="246" t="s">
        <v>542</v>
      </c>
      <c r="B221" s="246" t="s">
        <v>543</v>
      </c>
      <c r="C221" s="245">
        <v>21.02</v>
      </c>
    </row>
    <row r="222" ht="21" customHeight="1" spans="1:3">
      <c r="A222" s="244" t="s">
        <v>544</v>
      </c>
      <c r="B222" s="244" t="s">
        <v>545</v>
      </c>
      <c r="C222" s="245">
        <v>23838.3</v>
      </c>
    </row>
    <row r="223" ht="21" customHeight="1" spans="1:3">
      <c r="A223" s="246" t="s">
        <v>546</v>
      </c>
      <c r="B223" s="246" t="s">
        <v>547</v>
      </c>
      <c r="C223" s="245">
        <v>23838.3</v>
      </c>
    </row>
    <row r="224" ht="21" customHeight="1" spans="1:3">
      <c r="A224" s="244" t="s">
        <v>548</v>
      </c>
      <c r="B224" s="244" t="s">
        <v>549</v>
      </c>
      <c r="C224" s="245">
        <v>1323.046052</v>
      </c>
    </row>
    <row r="225" ht="21" customHeight="1" spans="1:3">
      <c r="A225" s="246" t="s">
        <v>550</v>
      </c>
      <c r="B225" s="246" t="s">
        <v>551</v>
      </c>
      <c r="C225" s="245">
        <v>539.704693</v>
      </c>
    </row>
    <row r="226" ht="21" customHeight="1" spans="1:3">
      <c r="A226" s="246" t="s">
        <v>552</v>
      </c>
      <c r="B226" s="246" t="s">
        <v>553</v>
      </c>
      <c r="C226" s="245">
        <v>783.341359</v>
      </c>
    </row>
    <row r="227" ht="21" customHeight="1" spans="1:3">
      <c r="A227" s="244" t="s">
        <v>554</v>
      </c>
      <c r="B227" s="244" t="s">
        <v>555</v>
      </c>
      <c r="C227" s="245">
        <v>4088.0172</v>
      </c>
    </row>
    <row r="228" ht="21" customHeight="1" spans="1:3">
      <c r="A228" s="246" t="s">
        <v>556</v>
      </c>
      <c r="B228" s="246" t="s">
        <v>163</v>
      </c>
      <c r="C228" s="245">
        <v>4068.0172</v>
      </c>
    </row>
    <row r="229" ht="21" customHeight="1" spans="1:3">
      <c r="A229" s="246" t="s">
        <v>557</v>
      </c>
      <c r="B229" s="246" t="s">
        <v>558</v>
      </c>
      <c r="C229" s="245">
        <v>20</v>
      </c>
    </row>
    <row r="230" ht="21" customHeight="1" spans="1:3">
      <c r="A230" s="244" t="s">
        <v>559</v>
      </c>
      <c r="B230" s="244" t="s">
        <v>560</v>
      </c>
      <c r="C230" s="245">
        <v>2988</v>
      </c>
    </row>
    <row r="231" ht="21" customHeight="1" spans="1:3">
      <c r="A231" s="246" t="s">
        <v>561</v>
      </c>
      <c r="B231" s="246" t="s">
        <v>562</v>
      </c>
      <c r="C231" s="245">
        <v>2988</v>
      </c>
    </row>
    <row r="232" ht="21" customHeight="1" spans="1:3">
      <c r="A232" s="244" t="s">
        <v>563</v>
      </c>
      <c r="B232" s="244" t="s">
        <v>564</v>
      </c>
      <c r="C232" s="245">
        <v>174</v>
      </c>
    </row>
    <row r="233" ht="21" customHeight="1" spans="1:3">
      <c r="A233" s="246" t="s">
        <v>565</v>
      </c>
      <c r="B233" s="246" t="s">
        <v>566</v>
      </c>
      <c r="C233" s="245">
        <v>174</v>
      </c>
    </row>
    <row r="234" ht="21" customHeight="1" spans="1:3">
      <c r="A234" s="244" t="s">
        <v>567</v>
      </c>
      <c r="B234" s="244" t="s">
        <v>568</v>
      </c>
      <c r="C234" s="245">
        <v>38772.951563</v>
      </c>
    </row>
    <row r="235" ht="21" customHeight="1" spans="1:3">
      <c r="A235" s="244" t="s">
        <v>569</v>
      </c>
      <c r="B235" s="244" t="s">
        <v>570</v>
      </c>
      <c r="C235" s="245">
        <v>5161.69964</v>
      </c>
    </row>
    <row r="236" ht="21" customHeight="1" spans="1:3">
      <c r="A236" s="246" t="s">
        <v>571</v>
      </c>
      <c r="B236" s="246" t="s">
        <v>163</v>
      </c>
      <c r="C236" s="245">
        <v>5161.69964</v>
      </c>
    </row>
    <row r="237" ht="21" customHeight="1" spans="1:3">
      <c r="A237" s="244" t="s">
        <v>572</v>
      </c>
      <c r="B237" s="244" t="s">
        <v>573</v>
      </c>
      <c r="C237" s="245">
        <v>463</v>
      </c>
    </row>
    <row r="238" ht="21" customHeight="1" spans="1:3">
      <c r="A238" s="246" t="s">
        <v>574</v>
      </c>
      <c r="B238" s="246" t="s">
        <v>575</v>
      </c>
      <c r="C238" s="245">
        <v>463</v>
      </c>
    </row>
    <row r="239" ht="21" customHeight="1" spans="1:3">
      <c r="A239" s="244" t="s">
        <v>576</v>
      </c>
      <c r="B239" s="244" t="s">
        <v>577</v>
      </c>
      <c r="C239" s="245">
        <v>1708.4</v>
      </c>
    </row>
    <row r="240" ht="21" customHeight="1" spans="1:3">
      <c r="A240" s="246" t="s">
        <v>578</v>
      </c>
      <c r="B240" s="246" t="s">
        <v>579</v>
      </c>
      <c r="C240" s="245">
        <v>126</v>
      </c>
    </row>
    <row r="241" ht="21" customHeight="1" spans="1:3">
      <c r="A241" s="246" t="s">
        <v>580</v>
      </c>
      <c r="B241" s="246" t="s">
        <v>581</v>
      </c>
      <c r="C241" s="245">
        <v>1582.4</v>
      </c>
    </row>
    <row r="242" ht="21" customHeight="1" spans="1:3">
      <c r="A242" s="244" t="s">
        <v>582</v>
      </c>
      <c r="B242" s="244" t="s">
        <v>583</v>
      </c>
      <c r="C242" s="245">
        <v>9791.214</v>
      </c>
    </row>
    <row r="243" ht="21" customHeight="1" spans="1:3">
      <c r="A243" s="246" t="s">
        <v>584</v>
      </c>
      <c r="B243" s="246" t="s">
        <v>585</v>
      </c>
      <c r="C243" s="245">
        <v>1499.2666</v>
      </c>
    </row>
    <row r="244" ht="21" customHeight="1" spans="1:3">
      <c r="A244" s="246" t="s">
        <v>586</v>
      </c>
      <c r="B244" s="246" t="s">
        <v>587</v>
      </c>
      <c r="C244" s="245">
        <v>1184.7174</v>
      </c>
    </row>
    <row r="245" ht="21" customHeight="1" spans="1:3">
      <c r="A245" s="246" t="s">
        <v>588</v>
      </c>
      <c r="B245" s="246" t="s">
        <v>589</v>
      </c>
      <c r="C245" s="245">
        <v>67</v>
      </c>
    </row>
    <row r="246" ht="21" customHeight="1" spans="1:3">
      <c r="A246" s="246" t="s">
        <v>590</v>
      </c>
      <c r="B246" s="246" t="s">
        <v>591</v>
      </c>
      <c r="C246" s="245">
        <v>5813.43</v>
      </c>
    </row>
    <row r="247" ht="21" customHeight="1" spans="1:3">
      <c r="A247" s="246" t="s">
        <v>592</v>
      </c>
      <c r="B247" s="246" t="s">
        <v>593</v>
      </c>
      <c r="C247" s="245">
        <v>950</v>
      </c>
    </row>
    <row r="248" ht="21" customHeight="1" spans="1:3">
      <c r="A248" s="246" t="s">
        <v>594</v>
      </c>
      <c r="B248" s="246" t="s">
        <v>595</v>
      </c>
      <c r="C248" s="245">
        <v>276.8</v>
      </c>
    </row>
    <row r="249" ht="21" customHeight="1" spans="1:3">
      <c r="A249" s="244" t="s">
        <v>596</v>
      </c>
      <c r="B249" s="244" t="s">
        <v>597</v>
      </c>
      <c r="C249" s="245">
        <v>1769.95</v>
      </c>
    </row>
    <row r="250" ht="21" customHeight="1" spans="1:3">
      <c r="A250" s="246" t="s">
        <v>598</v>
      </c>
      <c r="B250" s="246" t="s">
        <v>599</v>
      </c>
      <c r="C250" s="245">
        <v>1235</v>
      </c>
    </row>
    <row r="251" ht="21" customHeight="1" spans="1:3">
      <c r="A251" s="246" t="s">
        <v>600</v>
      </c>
      <c r="B251" s="246" t="s">
        <v>601</v>
      </c>
      <c r="C251" s="245">
        <v>534.95</v>
      </c>
    </row>
    <row r="252" ht="21" customHeight="1" spans="1:3">
      <c r="A252" s="244" t="s">
        <v>602</v>
      </c>
      <c r="B252" s="244" t="s">
        <v>603</v>
      </c>
      <c r="C252" s="245">
        <v>9123.595423</v>
      </c>
    </row>
    <row r="253" ht="21" customHeight="1" spans="1:3">
      <c r="A253" s="246" t="s">
        <v>604</v>
      </c>
      <c r="B253" s="246" t="s">
        <v>605</v>
      </c>
      <c r="C253" s="245">
        <v>2509.946292</v>
      </c>
    </row>
    <row r="254" ht="21" customHeight="1" spans="1:3">
      <c r="A254" s="246" t="s">
        <v>606</v>
      </c>
      <c r="B254" s="246" t="s">
        <v>607</v>
      </c>
      <c r="C254" s="245">
        <v>6039.089131</v>
      </c>
    </row>
    <row r="255" ht="21" customHeight="1" spans="1:3">
      <c r="A255" s="246" t="s">
        <v>608</v>
      </c>
      <c r="B255" s="246" t="s">
        <v>609</v>
      </c>
      <c r="C255" s="245">
        <v>574.56</v>
      </c>
    </row>
    <row r="256" ht="21" customHeight="1" spans="1:3">
      <c r="A256" s="244" t="s">
        <v>610</v>
      </c>
      <c r="B256" s="244" t="s">
        <v>611</v>
      </c>
      <c r="C256" s="245">
        <v>1641.73</v>
      </c>
    </row>
    <row r="257" ht="21" customHeight="1" spans="1:3">
      <c r="A257" s="246" t="s">
        <v>612</v>
      </c>
      <c r="B257" s="246" t="s">
        <v>613</v>
      </c>
      <c r="C257" s="245">
        <v>1624</v>
      </c>
    </row>
    <row r="258" ht="21" customHeight="1" spans="1:3">
      <c r="A258" s="246" t="s">
        <v>614</v>
      </c>
      <c r="B258" s="246" t="s">
        <v>615</v>
      </c>
      <c r="C258" s="245">
        <v>17.73</v>
      </c>
    </row>
    <row r="259" ht="21" customHeight="1" spans="1:3">
      <c r="A259" s="244" t="s">
        <v>616</v>
      </c>
      <c r="B259" s="244" t="s">
        <v>617</v>
      </c>
      <c r="C259" s="245">
        <v>1995.61</v>
      </c>
    </row>
    <row r="260" ht="21" customHeight="1" spans="1:3">
      <c r="A260" s="246" t="s">
        <v>618</v>
      </c>
      <c r="B260" s="246" t="s">
        <v>619</v>
      </c>
      <c r="C260" s="245">
        <v>1995.61</v>
      </c>
    </row>
    <row r="261" ht="21" customHeight="1" spans="1:3">
      <c r="A261" s="244" t="s">
        <v>620</v>
      </c>
      <c r="B261" s="244" t="s">
        <v>621</v>
      </c>
      <c r="C261" s="245">
        <v>257.06</v>
      </c>
    </row>
    <row r="262" ht="21" customHeight="1" spans="1:3">
      <c r="A262" s="246" t="s">
        <v>622</v>
      </c>
      <c r="B262" s="246" t="s">
        <v>623</v>
      </c>
      <c r="C262" s="245">
        <v>257.06</v>
      </c>
    </row>
    <row r="263" ht="21" customHeight="1" spans="1:3">
      <c r="A263" s="244" t="s">
        <v>624</v>
      </c>
      <c r="B263" s="244" t="s">
        <v>625</v>
      </c>
      <c r="C263" s="245">
        <v>729.0925</v>
      </c>
    </row>
    <row r="264" ht="21" customHeight="1" spans="1:3">
      <c r="A264" s="246" t="s">
        <v>626</v>
      </c>
      <c r="B264" s="246" t="s">
        <v>163</v>
      </c>
      <c r="C264" s="245">
        <v>575.4925</v>
      </c>
    </row>
    <row r="265" ht="21" customHeight="1" spans="1:3">
      <c r="A265" s="246" t="s">
        <v>627</v>
      </c>
      <c r="B265" s="246" t="s">
        <v>165</v>
      </c>
      <c r="C265" s="245">
        <v>138.6</v>
      </c>
    </row>
    <row r="266" ht="21" customHeight="1" spans="1:3">
      <c r="A266" s="246" t="s">
        <v>628</v>
      </c>
      <c r="B266" s="246" t="s">
        <v>294</v>
      </c>
      <c r="C266" s="245">
        <v>15</v>
      </c>
    </row>
    <row r="267" ht="21" customHeight="1" spans="1:3">
      <c r="A267" s="244" t="s">
        <v>629</v>
      </c>
      <c r="B267" s="244" t="s">
        <v>630</v>
      </c>
      <c r="C267" s="245">
        <v>5634</v>
      </c>
    </row>
    <row r="268" ht="21" customHeight="1" spans="1:3">
      <c r="A268" s="246" t="s">
        <v>631</v>
      </c>
      <c r="B268" s="246" t="s">
        <v>632</v>
      </c>
      <c r="C268" s="245">
        <v>5634</v>
      </c>
    </row>
    <row r="269" ht="21" customHeight="1" spans="1:3">
      <c r="A269" s="244" t="s">
        <v>633</v>
      </c>
      <c r="B269" s="244" t="s">
        <v>634</v>
      </c>
      <c r="C269" s="245">
        <v>497.6</v>
      </c>
    </row>
    <row r="270" ht="21" customHeight="1" spans="1:3">
      <c r="A270" s="246" t="s">
        <v>635</v>
      </c>
      <c r="B270" s="246" t="s">
        <v>636</v>
      </c>
      <c r="C270" s="245">
        <v>497.6</v>
      </c>
    </row>
    <row r="271" ht="21" customHeight="1" spans="1:3">
      <c r="A271" s="244" t="s">
        <v>637</v>
      </c>
      <c r="B271" s="244" t="s">
        <v>638</v>
      </c>
      <c r="C271" s="245">
        <v>8367</v>
      </c>
    </row>
    <row r="272" ht="21" customHeight="1" spans="1:3">
      <c r="A272" s="244" t="s">
        <v>639</v>
      </c>
      <c r="B272" s="244" t="s">
        <v>640</v>
      </c>
      <c r="C272" s="245">
        <v>1316</v>
      </c>
    </row>
    <row r="273" ht="21" customHeight="1" spans="1:3">
      <c r="A273" s="246" t="s">
        <v>641</v>
      </c>
      <c r="B273" s="246" t="s">
        <v>642</v>
      </c>
      <c r="C273" s="245">
        <v>1316</v>
      </c>
    </row>
    <row r="274" ht="21" customHeight="1" spans="1:3">
      <c r="A274" s="244" t="s">
        <v>643</v>
      </c>
      <c r="B274" s="244" t="s">
        <v>644</v>
      </c>
      <c r="C274" s="245">
        <v>5950</v>
      </c>
    </row>
    <row r="275" ht="21" customHeight="1" spans="1:3">
      <c r="A275" s="246" t="s">
        <v>645</v>
      </c>
      <c r="B275" s="246" t="s">
        <v>646</v>
      </c>
      <c r="C275" s="245">
        <v>4783</v>
      </c>
    </row>
    <row r="276" ht="21" customHeight="1" spans="1:3">
      <c r="A276" s="246" t="s">
        <v>647</v>
      </c>
      <c r="B276" s="246" t="s">
        <v>648</v>
      </c>
      <c r="C276" s="245">
        <v>1167</v>
      </c>
    </row>
    <row r="277" ht="21" customHeight="1" spans="1:3">
      <c r="A277" s="244" t="s">
        <v>649</v>
      </c>
      <c r="B277" s="244" t="s">
        <v>650</v>
      </c>
      <c r="C277" s="245">
        <v>601</v>
      </c>
    </row>
    <row r="278" ht="21" customHeight="1" spans="1:3">
      <c r="A278" s="246" t="s">
        <v>651</v>
      </c>
      <c r="B278" s="246" t="s">
        <v>652</v>
      </c>
      <c r="C278" s="245">
        <v>601</v>
      </c>
    </row>
    <row r="279" ht="21" customHeight="1" spans="1:3">
      <c r="A279" s="244" t="s">
        <v>653</v>
      </c>
      <c r="B279" s="244" t="s">
        <v>654</v>
      </c>
      <c r="C279" s="245">
        <v>500</v>
      </c>
    </row>
    <row r="280" ht="21" customHeight="1" spans="1:3">
      <c r="A280" s="246" t="s">
        <v>655</v>
      </c>
      <c r="B280" s="246" t="s">
        <v>656</v>
      </c>
      <c r="C280" s="245">
        <v>500</v>
      </c>
    </row>
    <row r="281" ht="21" customHeight="1" spans="1:3">
      <c r="A281" s="244" t="s">
        <v>657</v>
      </c>
      <c r="B281" s="244" t="s">
        <v>658</v>
      </c>
      <c r="C281" s="245">
        <v>17677.9795</v>
      </c>
    </row>
    <row r="282" ht="21" customHeight="1" spans="1:3">
      <c r="A282" s="244" t="s">
        <v>659</v>
      </c>
      <c r="B282" s="244" t="s">
        <v>660</v>
      </c>
      <c r="C282" s="245">
        <v>4791.8259</v>
      </c>
    </row>
    <row r="283" ht="21" customHeight="1" spans="1:3">
      <c r="A283" s="246" t="s">
        <v>661</v>
      </c>
      <c r="B283" s="246" t="s">
        <v>163</v>
      </c>
      <c r="C283" s="245">
        <v>390.0321</v>
      </c>
    </row>
    <row r="284" ht="21" customHeight="1" spans="1:3">
      <c r="A284" s="246" t="s">
        <v>662</v>
      </c>
      <c r="B284" s="246" t="s">
        <v>663</v>
      </c>
      <c r="C284" s="245">
        <v>1507.0886</v>
      </c>
    </row>
    <row r="285" ht="21" customHeight="1" spans="1:3">
      <c r="A285" s="246" t="s">
        <v>664</v>
      </c>
      <c r="B285" s="246" t="s">
        <v>665</v>
      </c>
      <c r="C285" s="245">
        <v>76.2106</v>
      </c>
    </row>
    <row r="286" ht="21" customHeight="1" spans="1:3">
      <c r="A286" s="246" t="s">
        <v>666</v>
      </c>
      <c r="B286" s="246" t="s">
        <v>667</v>
      </c>
      <c r="C286" s="245">
        <v>2818.4946</v>
      </c>
    </row>
    <row r="287" ht="21" customHeight="1" spans="1:3">
      <c r="A287" s="244" t="s">
        <v>668</v>
      </c>
      <c r="B287" s="244" t="s">
        <v>669</v>
      </c>
      <c r="C287" s="245">
        <v>266.2925</v>
      </c>
    </row>
    <row r="288" ht="21" customHeight="1" spans="1:3">
      <c r="A288" s="246" t="s">
        <v>670</v>
      </c>
      <c r="B288" s="246" t="s">
        <v>671</v>
      </c>
      <c r="C288" s="245">
        <v>266.2925</v>
      </c>
    </row>
    <row r="289" ht="21" customHeight="1" spans="1:3">
      <c r="A289" s="244" t="s">
        <v>672</v>
      </c>
      <c r="B289" s="244" t="s">
        <v>673</v>
      </c>
      <c r="C289" s="245">
        <v>9924.5428</v>
      </c>
    </row>
    <row r="290" ht="21" customHeight="1" spans="1:3">
      <c r="A290" s="246" t="s">
        <v>674</v>
      </c>
      <c r="B290" s="246" t="s">
        <v>675</v>
      </c>
      <c r="C290" s="245">
        <v>9924.5428</v>
      </c>
    </row>
    <row r="291" ht="21" customHeight="1" spans="1:3">
      <c r="A291" s="244" t="s">
        <v>676</v>
      </c>
      <c r="B291" s="244" t="s">
        <v>677</v>
      </c>
      <c r="C291" s="245">
        <v>517.7183</v>
      </c>
    </row>
    <row r="292" ht="21" customHeight="1" spans="1:3">
      <c r="A292" s="246" t="s">
        <v>678</v>
      </c>
      <c r="B292" s="246" t="s">
        <v>679</v>
      </c>
      <c r="C292" s="245">
        <v>517.7183</v>
      </c>
    </row>
    <row r="293" ht="21" customHeight="1" spans="1:3">
      <c r="A293" s="244" t="s">
        <v>680</v>
      </c>
      <c r="B293" s="244" t="s">
        <v>681</v>
      </c>
      <c r="C293" s="245">
        <v>2177.6</v>
      </c>
    </row>
    <row r="294" ht="21" customHeight="1" spans="1:3">
      <c r="A294" s="246" t="s">
        <v>682</v>
      </c>
      <c r="B294" s="246" t="s">
        <v>683</v>
      </c>
      <c r="C294" s="245">
        <v>2177.6</v>
      </c>
    </row>
    <row r="295" ht="21" customHeight="1" spans="1:3">
      <c r="A295" s="244" t="s">
        <v>684</v>
      </c>
      <c r="B295" s="244" t="s">
        <v>685</v>
      </c>
      <c r="C295" s="245">
        <v>71901.34252</v>
      </c>
    </row>
    <row r="296" ht="21" customHeight="1" spans="1:3">
      <c r="A296" s="244" t="s">
        <v>686</v>
      </c>
      <c r="B296" s="244" t="s">
        <v>687</v>
      </c>
      <c r="C296" s="245">
        <v>18338.78852</v>
      </c>
    </row>
    <row r="297" ht="21" customHeight="1" spans="1:3">
      <c r="A297" s="246" t="s">
        <v>688</v>
      </c>
      <c r="B297" s="246" t="s">
        <v>163</v>
      </c>
      <c r="C297" s="245">
        <v>1474.4133</v>
      </c>
    </row>
    <row r="298" ht="21" customHeight="1" spans="1:3">
      <c r="A298" s="246" t="s">
        <v>689</v>
      </c>
      <c r="B298" s="246" t="s">
        <v>165</v>
      </c>
      <c r="C298" s="245">
        <v>172.4</v>
      </c>
    </row>
    <row r="299" ht="21" customHeight="1" spans="1:3">
      <c r="A299" s="246" t="s">
        <v>690</v>
      </c>
      <c r="B299" s="246" t="s">
        <v>187</v>
      </c>
      <c r="C299" s="245">
        <v>947.61292</v>
      </c>
    </row>
    <row r="300" ht="21" customHeight="1" spans="1:3">
      <c r="A300" s="246" t="s">
        <v>691</v>
      </c>
      <c r="B300" s="246" t="s">
        <v>692</v>
      </c>
      <c r="C300" s="245">
        <v>397</v>
      </c>
    </row>
    <row r="301" ht="21" customHeight="1" spans="1:3">
      <c r="A301" s="246" t="s">
        <v>693</v>
      </c>
      <c r="B301" s="246" t="s">
        <v>694</v>
      </c>
      <c r="C301" s="245">
        <v>250.35</v>
      </c>
    </row>
    <row r="302" ht="21" customHeight="1" spans="1:3">
      <c r="A302" s="246" t="s">
        <v>695</v>
      </c>
      <c r="B302" s="246" t="s">
        <v>696</v>
      </c>
      <c r="C302" s="245">
        <v>15</v>
      </c>
    </row>
    <row r="303" ht="21" customHeight="1" spans="1:3">
      <c r="A303" s="246" t="s">
        <v>697</v>
      </c>
      <c r="B303" s="246" t="s">
        <v>698</v>
      </c>
      <c r="C303" s="245">
        <v>263.0223</v>
      </c>
    </row>
    <row r="304" ht="21" customHeight="1" spans="1:3">
      <c r="A304" s="246" t="s">
        <v>699</v>
      </c>
      <c r="B304" s="246" t="s">
        <v>700</v>
      </c>
      <c r="C304" s="245">
        <v>100</v>
      </c>
    </row>
    <row r="305" ht="21" customHeight="1" spans="1:3">
      <c r="A305" s="246" t="s">
        <v>701</v>
      </c>
      <c r="B305" s="246" t="s">
        <v>702</v>
      </c>
      <c r="C305" s="245">
        <v>5339</v>
      </c>
    </row>
    <row r="306" ht="21" customHeight="1" spans="1:3">
      <c r="A306" s="246" t="s">
        <v>703</v>
      </c>
      <c r="B306" s="246" t="s">
        <v>704</v>
      </c>
      <c r="C306" s="245">
        <v>625.5</v>
      </c>
    </row>
    <row r="307" ht="21" customHeight="1" spans="1:3">
      <c r="A307" s="246" t="s">
        <v>705</v>
      </c>
      <c r="B307" s="246" t="s">
        <v>706</v>
      </c>
      <c r="C307" s="245">
        <v>2508</v>
      </c>
    </row>
    <row r="308" ht="21" customHeight="1" spans="1:3">
      <c r="A308" s="246" t="s">
        <v>707</v>
      </c>
      <c r="B308" s="246" t="s">
        <v>708</v>
      </c>
      <c r="C308" s="245">
        <v>511</v>
      </c>
    </row>
    <row r="309" ht="21" customHeight="1" spans="1:3">
      <c r="A309" s="246" t="s">
        <v>709</v>
      </c>
      <c r="B309" s="246" t="s">
        <v>710</v>
      </c>
      <c r="C309" s="245">
        <v>20</v>
      </c>
    </row>
    <row r="310" ht="21" customHeight="1" spans="1:3">
      <c r="A310" s="246" t="s">
        <v>711</v>
      </c>
      <c r="B310" s="246" t="s">
        <v>712</v>
      </c>
      <c r="C310" s="245">
        <v>165</v>
      </c>
    </row>
    <row r="311" ht="21" customHeight="1" spans="1:3">
      <c r="A311" s="246" t="s">
        <v>713</v>
      </c>
      <c r="B311" s="246" t="s">
        <v>714</v>
      </c>
      <c r="C311" s="245">
        <v>50</v>
      </c>
    </row>
    <row r="312" ht="21" customHeight="1" spans="1:3">
      <c r="A312" s="246" t="s">
        <v>715</v>
      </c>
      <c r="B312" s="246" t="s">
        <v>716</v>
      </c>
      <c r="C312" s="245">
        <v>5293</v>
      </c>
    </row>
    <row r="313" ht="21" customHeight="1" spans="1:3">
      <c r="A313" s="246" t="s">
        <v>717</v>
      </c>
      <c r="B313" s="246" t="s">
        <v>718</v>
      </c>
      <c r="C313" s="245">
        <v>207.49</v>
      </c>
    </row>
    <row r="314" ht="21" customHeight="1" spans="1:3">
      <c r="A314" s="244" t="s">
        <v>719</v>
      </c>
      <c r="B314" s="244" t="s">
        <v>720</v>
      </c>
      <c r="C314" s="245">
        <v>8485.921</v>
      </c>
    </row>
    <row r="315" ht="21" customHeight="1" spans="1:3">
      <c r="A315" s="246" t="s">
        <v>721</v>
      </c>
      <c r="B315" s="246" t="s">
        <v>163</v>
      </c>
      <c r="C315" s="245">
        <v>627.4182</v>
      </c>
    </row>
    <row r="316" ht="21" customHeight="1" spans="1:3">
      <c r="A316" s="246" t="s">
        <v>722</v>
      </c>
      <c r="B316" s="246" t="s">
        <v>723</v>
      </c>
      <c r="C316" s="245">
        <v>3045.2718</v>
      </c>
    </row>
    <row r="317" ht="21" customHeight="1" spans="1:3">
      <c r="A317" s="246" t="s">
        <v>724</v>
      </c>
      <c r="B317" s="246" t="s">
        <v>725</v>
      </c>
      <c r="C317" s="245">
        <v>1375.8</v>
      </c>
    </row>
    <row r="318" ht="21" customHeight="1" spans="1:3">
      <c r="A318" s="246" t="s">
        <v>726</v>
      </c>
      <c r="B318" s="246" t="s">
        <v>727</v>
      </c>
      <c r="C318" s="245">
        <v>2696.52</v>
      </c>
    </row>
    <row r="319" ht="21" customHeight="1" spans="1:3">
      <c r="A319" s="246" t="s">
        <v>728</v>
      </c>
      <c r="B319" s="246" t="s">
        <v>729</v>
      </c>
      <c r="C319" s="245">
        <v>100</v>
      </c>
    </row>
    <row r="320" ht="21" customHeight="1" spans="1:3">
      <c r="A320" s="246" t="s">
        <v>730</v>
      </c>
      <c r="B320" s="246" t="s">
        <v>731</v>
      </c>
      <c r="C320" s="245">
        <v>5</v>
      </c>
    </row>
    <row r="321" ht="21" customHeight="1" spans="1:3">
      <c r="A321" s="246" t="s">
        <v>732</v>
      </c>
      <c r="B321" s="246" t="s">
        <v>733</v>
      </c>
      <c r="C321" s="245">
        <v>435.911</v>
      </c>
    </row>
    <row r="322" ht="21" customHeight="1" spans="1:3">
      <c r="A322" s="246" t="s">
        <v>734</v>
      </c>
      <c r="B322" s="246" t="s">
        <v>735</v>
      </c>
      <c r="C322" s="245">
        <v>200</v>
      </c>
    </row>
    <row r="323" ht="21" customHeight="1" spans="1:3">
      <c r="A323" s="244" t="s">
        <v>736</v>
      </c>
      <c r="B323" s="244" t="s">
        <v>737</v>
      </c>
      <c r="C323" s="245">
        <v>6214.743</v>
      </c>
    </row>
    <row r="324" ht="21" customHeight="1" spans="1:3">
      <c r="A324" s="246" t="s">
        <v>738</v>
      </c>
      <c r="B324" s="246" t="s">
        <v>163</v>
      </c>
      <c r="C324" s="245">
        <v>1165.5091</v>
      </c>
    </row>
    <row r="325" ht="21" customHeight="1" spans="1:3">
      <c r="A325" s="246" t="s">
        <v>739</v>
      </c>
      <c r="B325" s="246" t="s">
        <v>740</v>
      </c>
      <c r="C325" s="245">
        <v>195</v>
      </c>
    </row>
    <row r="326" ht="21" customHeight="1" spans="1:3">
      <c r="A326" s="246" t="s">
        <v>741</v>
      </c>
      <c r="B326" s="246" t="s">
        <v>742</v>
      </c>
      <c r="C326" s="245">
        <v>559.9605</v>
      </c>
    </row>
    <row r="327" ht="21" customHeight="1" spans="1:3">
      <c r="A327" s="246" t="s">
        <v>743</v>
      </c>
      <c r="B327" s="246" t="s">
        <v>744</v>
      </c>
      <c r="C327" s="245">
        <v>190.8712</v>
      </c>
    </row>
    <row r="328" ht="21" customHeight="1" spans="1:3">
      <c r="A328" s="246" t="s">
        <v>745</v>
      </c>
      <c r="B328" s="246" t="s">
        <v>746</v>
      </c>
      <c r="C328" s="245">
        <v>1231.1322</v>
      </c>
    </row>
    <row r="329" ht="21" customHeight="1" spans="1:3">
      <c r="A329" s="246" t="s">
        <v>747</v>
      </c>
      <c r="B329" s="246" t="s">
        <v>748</v>
      </c>
      <c r="C329" s="245">
        <v>479</v>
      </c>
    </row>
    <row r="330" ht="21" customHeight="1" spans="1:3">
      <c r="A330" s="246" t="s">
        <v>749</v>
      </c>
      <c r="B330" s="246" t="s">
        <v>750</v>
      </c>
      <c r="C330" s="245">
        <v>156</v>
      </c>
    </row>
    <row r="331" ht="21" customHeight="1" spans="1:3">
      <c r="A331" s="246" t="s">
        <v>751</v>
      </c>
      <c r="B331" s="246" t="s">
        <v>752</v>
      </c>
      <c r="C331" s="245">
        <v>1592</v>
      </c>
    </row>
    <row r="332" ht="21" customHeight="1" spans="1:3">
      <c r="A332" s="246" t="s">
        <v>753</v>
      </c>
      <c r="B332" s="246" t="s">
        <v>754</v>
      </c>
      <c r="C332" s="245">
        <v>300</v>
      </c>
    </row>
    <row r="333" ht="21" customHeight="1" spans="1:3">
      <c r="A333" s="246" t="s">
        <v>755</v>
      </c>
      <c r="B333" s="246" t="s">
        <v>756</v>
      </c>
      <c r="C333" s="245">
        <v>345.27</v>
      </c>
    </row>
    <row r="334" ht="21" customHeight="1" spans="1:3">
      <c r="A334" s="244" t="s">
        <v>757</v>
      </c>
      <c r="B334" s="244" t="s">
        <v>758</v>
      </c>
      <c r="C334" s="245">
        <v>13332</v>
      </c>
    </row>
    <row r="335" ht="21" customHeight="1" spans="1:3">
      <c r="A335" s="246" t="s">
        <v>759</v>
      </c>
      <c r="B335" s="246" t="s">
        <v>760</v>
      </c>
      <c r="C335" s="245">
        <v>1000</v>
      </c>
    </row>
    <row r="336" ht="21" customHeight="1" spans="1:3">
      <c r="A336" s="246" t="s">
        <v>761</v>
      </c>
      <c r="B336" s="246" t="s">
        <v>762</v>
      </c>
      <c r="C336" s="245">
        <v>50</v>
      </c>
    </row>
    <row r="337" ht="21" customHeight="1" spans="1:3">
      <c r="A337" s="246" t="s">
        <v>763</v>
      </c>
      <c r="B337" s="246" t="s">
        <v>764</v>
      </c>
      <c r="C337" s="245">
        <v>12282</v>
      </c>
    </row>
    <row r="338" ht="21" customHeight="1" spans="1:3">
      <c r="A338" s="244" t="s">
        <v>765</v>
      </c>
      <c r="B338" s="244" t="s">
        <v>766</v>
      </c>
      <c r="C338" s="245">
        <v>15156</v>
      </c>
    </row>
    <row r="339" ht="21" customHeight="1" spans="1:3">
      <c r="A339" s="246" t="s">
        <v>767</v>
      </c>
      <c r="B339" s="246" t="s">
        <v>768</v>
      </c>
      <c r="C339" s="245">
        <v>1349</v>
      </c>
    </row>
    <row r="340" ht="21" customHeight="1" spans="1:3">
      <c r="A340" s="246" t="s">
        <v>769</v>
      </c>
      <c r="B340" s="246" t="s">
        <v>770</v>
      </c>
      <c r="C340" s="245">
        <v>13096</v>
      </c>
    </row>
    <row r="341" ht="21" customHeight="1" spans="1:3">
      <c r="A341" s="246" t="s">
        <v>771</v>
      </c>
      <c r="B341" s="246" t="s">
        <v>772</v>
      </c>
      <c r="C341" s="245">
        <v>298</v>
      </c>
    </row>
    <row r="342" ht="21" customHeight="1" spans="1:3">
      <c r="A342" s="246" t="s">
        <v>773</v>
      </c>
      <c r="B342" s="246" t="s">
        <v>774</v>
      </c>
      <c r="C342" s="245">
        <v>413</v>
      </c>
    </row>
    <row r="343" ht="21" customHeight="1" spans="1:3">
      <c r="A343" s="244" t="s">
        <v>775</v>
      </c>
      <c r="B343" s="244" t="s">
        <v>776</v>
      </c>
      <c r="C343" s="245">
        <v>4631.73</v>
      </c>
    </row>
    <row r="344" ht="21" customHeight="1" spans="1:3">
      <c r="A344" s="246" t="s">
        <v>777</v>
      </c>
      <c r="B344" s="246" t="s">
        <v>778</v>
      </c>
      <c r="C344" s="245">
        <v>4153.73</v>
      </c>
    </row>
    <row r="345" ht="21" customHeight="1" spans="1:3">
      <c r="A345" s="246" t="s">
        <v>779</v>
      </c>
      <c r="B345" s="246" t="s">
        <v>780</v>
      </c>
      <c r="C345" s="245">
        <v>433</v>
      </c>
    </row>
    <row r="346" ht="21" customHeight="1" spans="1:3">
      <c r="A346" s="246" t="s">
        <v>781</v>
      </c>
      <c r="B346" s="246" t="s">
        <v>782</v>
      </c>
      <c r="C346" s="245">
        <v>45</v>
      </c>
    </row>
    <row r="347" ht="21" customHeight="1" spans="1:3">
      <c r="A347" s="244" t="s">
        <v>783</v>
      </c>
      <c r="B347" s="244" t="s">
        <v>784</v>
      </c>
      <c r="C347" s="245">
        <v>1729.16</v>
      </c>
    </row>
    <row r="348" ht="21" customHeight="1" spans="1:3">
      <c r="A348" s="246" t="s">
        <v>785</v>
      </c>
      <c r="B348" s="246" t="s">
        <v>786</v>
      </c>
      <c r="C348" s="245">
        <v>1729.16</v>
      </c>
    </row>
    <row r="349" ht="21" customHeight="1" spans="1:3">
      <c r="A349" s="244" t="s">
        <v>787</v>
      </c>
      <c r="B349" s="244" t="s">
        <v>788</v>
      </c>
      <c r="C349" s="245">
        <v>4013</v>
      </c>
    </row>
    <row r="350" ht="21" customHeight="1" spans="1:3">
      <c r="A350" s="246" t="s">
        <v>789</v>
      </c>
      <c r="B350" s="246" t="s">
        <v>790</v>
      </c>
      <c r="C350" s="245">
        <v>4013</v>
      </c>
    </row>
    <row r="351" ht="21" customHeight="1" spans="1:3">
      <c r="A351" s="244" t="s">
        <v>791</v>
      </c>
      <c r="B351" s="244" t="s">
        <v>792</v>
      </c>
      <c r="C351" s="245">
        <v>19268.87762</v>
      </c>
    </row>
    <row r="352" ht="21" customHeight="1" spans="1:3">
      <c r="A352" s="244" t="s">
        <v>793</v>
      </c>
      <c r="B352" s="244" t="s">
        <v>794</v>
      </c>
      <c r="C352" s="245">
        <v>16201.48762</v>
      </c>
    </row>
    <row r="353" ht="21" customHeight="1" spans="1:3">
      <c r="A353" s="246" t="s">
        <v>795</v>
      </c>
      <c r="B353" s="246" t="s">
        <v>163</v>
      </c>
      <c r="C353" s="245">
        <v>252.1547</v>
      </c>
    </row>
    <row r="354" ht="21" customHeight="1" spans="1:3">
      <c r="A354" s="246" t="s">
        <v>796</v>
      </c>
      <c r="B354" s="246" t="s">
        <v>797</v>
      </c>
      <c r="C354" s="245">
        <v>8291</v>
      </c>
    </row>
    <row r="355" ht="21" customHeight="1" spans="1:3">
      <c r="A355" s="246" t="s">
        <v>798</v>
      </c>
      <c r="B355" s="246" t="s">
        <v>799</v>
      </c>
      <c r="C355" s="245">
        <v>5613.81142</v>
      </c>
    </row>
    <row r="356" ht="21" customHeight="1" spans="1:3">
      <c r="A356" s="246" t="s">
        <v>800</v>
      </c>
      <c r="B356" s="246" t="s">
        <v>801</v>
      </c>
      <c r="C356" s="245">
        <v>258.5079</v>
      </c>
    </row>
    <row r="357" ht="21" customHeight="1" spans="1:3">
      <c r="A357" s="246" t="s">
        <v>802</v>
      </c>
      <c r="B357" s="246" t="s">
        <v>803</v>
      </c>
      <c r="C357" s="245">
        <v>1642.8799</v>
      </c>
    </row>
    <row r="358" ht="21" customHeight="1" spans="1:3">
      <c r="A358" s="246" t="s">
        <v>804</v>
      </c>
      <c r="B358" s="246" t="s">
        <v>805</v>
      </c>
      <c r="C358" s="245">
        <v>143.1337</v>
      </c>
    </row>
    <row r="359" ht="21" customHeight="1" spans="1:3">
      <c r="A359" s="244" t="s">
        <v>806</v>
      </c>
      <c r="B359" s="244" t="s">
        <v>807</v>
      </c>
      <c r="C359" s="245">
        <v>3067.39</v>
      </c>
    </row>
    <row r="360" ht="21" customHeight="1" spans="1:3">
      <c r="A360" s="246" t="s">
        <v>808</v>
      </c>
      <c r="B360" s="246" t="s">
        <v>809</v>
      </c>
      <c r="C360" s="245">
        <v>60.5</v>
      </c>
    </row>
    <row r="361" ht="21" customHeight="1" spans="1:3">
      <c r="A361" s="246" t="s">
        <v>810</v>
      </c>
      <c r="B361" s="246" t="s">
        <v>811</v>
      </c>
      <c r="C361" s="245">
        <v>3006.89</v>
      </c>
    </row>
    <row r="362" ht="21" customHeight="1" spans="1:3">
      <c r="A362" s="244" t="s">
        <v>812</v>
      </c>
      <c r="B362" s="244" t="s">
        <v>813</v>
      </c>
      <c r="C362" s="245">
        <v>1878.8864</v>
      </c>
    </row>
    <row r="363" ht="21" customHeight="1" spans="1:3">
      <c r="A363" s="244" t="s">
        <v>814</v>
      </c>
      <c r="B363" s="244" t="s">
        <v>815</v>
      </c>
      <c r="C363" s="245">
        <v>1068.1</v>
      </c>
    </row>
    <row r="364" ht="21" customHeight="1" spans="1:3">
      <c r="A364" s="246" t="s">
        <v>816</v>
      </c>
      <c r="B364" s="246" t="s">
        <v>817</v>
      </c>
      <c r="C364" s="245">
        <v>438.1</v>
      </c>
    </row>
    <row r="365" ht="21" customHeight="1" spans="1:3">
      <c r="A365" s="246" t="s">
        <v>818</v>
      </c>
      <c r="B365" s="246" t="s">
        <v>819</v>
      </c>
      <c r="C365" s="245">
        <v>630</v>
      </c>
    </row>
    <row r="366" ht="21" customHeight="1" spans="1:3">
      <c r="A366" s="244" t="s">
        <v>820</v>
      </c>
      <c r="B366" s="244" t="s">
        <v>821</v>
      </c>
      <c r="C366" s="245">
        <v>525.7864</v>
      </c>
    </row>
    <row r="367" ht="21" customHeight="1" spans="1:3">
      <c r="A367" s="246" t="s">
        <v>822</v>
      </c>
      <c r="B367" s="246" t="s">
        <v>163</v>
      </c>
      <c r="C367" s="245">
        <v>438.7864</v>
      </c>
    </row>
    <row r="368" ht="21" customHeight="1" spans="1:3">
      <c r="A368" s="246" t="s">
        <v>823</v>
      </c>
      <c r="B368" s="246" t="s">
        <v>165</v>
      </c>
      <c r="C368" s="245">
        <v>87</v>
      </c>
    </row>
    <row r="369" ht="21" customHeight="1" spans="1:3">
      <c r="A369" s="244" t="s">
        <v>824</v>
      </c>
      <c r="B369" s="244" t="s">
        <v>825</v>
      </c>
      <c r="C369" s="245">
        <v>285</v>
      </c>
    </row>
    <row r="370" ht="21" customHeight="1" spans="1:3">
      <c r="A370" s="246" t="s">
        <v>826</v>
      </c>
      <c r="B370" s="246" t="s">
        <v>827</v>
      </c>
      <c r="C370" s="245">
        <v>285</v>
      </c>
    </row>
    <row r="371" ht="21" customHeight="1" spans="1:3">
      <c r="A371" s="244" t="s">
        <v>828</v>
      </c>
      <c r="B371" s="244" t="s">
        <v>829</v>
      </c>
      <c r="C371" s="245">
        <v>1020.9596</v>
      </c>
    </row>
    <row r="372" ht="21" customHeight="1" spans="1:3">
      <c r="A372" s="244" t="s">
        <v>830</v>
      </c>
      <c r="B372" s="244" t="s">
        <v>831</v>
      </c>
      <c r="C372" s="245">
        <v>1020.9596</v>
      </c>
    </row>
    <row r="373" ht="21" customHeight="1" spans="1:3">
      <c r="A373" s="246" t="s">
        <v>832</v>
      </c>
      <c r="B373" s="246" t="s">
        <v>163</v>
      </c>
      <c r="C373" s="245">
        <v>236.9596</v>
      </c>
    </row>
    <row r="374" ht="21" customHeight="1" spans="1:3">
      <c r="A374" s="246" t="s">
        <v>833</v>
      </c>
      <c r="B374" s="246" t="s">
        <v>834</v>
      </c>
      <c r="C374" s="245">
        <v>784</v>
      </c>
    </row>
    <row r="375" ht="21" customHeight="1" spans="1:3">
      <c r="A375" s="244" t="s">
        <v>835</v>
      </c>
      <c r="B375" s="244" t="s">
        <v>836</v>
      </c>
      <c r="C375" s="245">
        <v>35</v>
      </c>
    </row>
    <row r="376" ht="21" customHeight="1" spans="1:3">
      <c r="A376" s="244" t="s">
        <v>837</v>
      </c>
      <c r="B376" s="244" t="s">
        <v>838</v>
      </c>
      <c r="C376" s="245">
        <v>35</v>
      </c>
    </row>
    <row r="377" ht="21" customHeight="1" spans="1:3">
      <c r="A377" s="246" t="s">
        <v>839</v>
      </c>
      <c r="B377" s="246" t="s">
        <v>840</v>
      </c>
      <c r="C377" s="245">
        <v>35</v>
      </c>
    </row>
    <row r="378" ht="21" customHeight="1" spans="1:3">
      <c r="A378" s="244" t="s">
        <v>841</v>
      </c>
      <c r="B378" s="244" t="s">
        <v>842</v>
      </c>
      <c r="C378" s="245">
        <v>2732.4019</v>
      </c>
    </row>
    <row r="379" ht="21" customHeight="1" spans="1:3">
      <c r="A379" s="244" t="s">
        <v>843</v>
      </c>
      <c r="B379" s="244" t="s">
        <v>844</v>
      </c>
      <c r="C379" s="245">
        <v>2569.4019</v>
      </c>
    </row>
    <row r="380" ht="21" customHeight="1" spans="1:3">
      <c r="A380" s="246" t="s">
        <v>845</v>
      </c>
      <c r="B380" s="246" t="s">
        <v>163</v>
      </c>
      <c r="C380" s="245">
        <v>1131.6524</v>
      </c>
    </row>
    <row r="381" ht="21" customHeight="1" spans="1:3">
      <c r="A381" s="246" t="s">
        <v>846</v>
      </c>
      <c r="B381" s="246" t="s">
        <v>187</v>
      </c>
      <c r="C381" s="245">
        <v>1312.7993</v>
      </c>
    </row>
    <row r="382" ht="21" customHeight="1" spans="1:3">
      <c r="A382" s="246" t="s">
        <v>847</v>
      </c>
      <c r="B382" s="246" t="s">
        <v>848</v>
      </c>
      <c r="C382" s="245">
        <v>124.9502</v>
      </c>
    </row>
    <row r="383" ht="21" customHeight="1" spans="1:3">
      <c r="A383" s="244" t="s">
        <v>849</v>
      </c>
      <c r="B383" s="244" t="s">
        <v>850</v>
      </c>
      <c r="C383" s="245">
        <v>163</v>
      </c>
    </row>
    <row r="384" ht="21" customHeight="1" spans="1:3">
      <c r="A384" s="246" t="s">
        <v>851</v>
      </c>
      <c r="B384" s="246" t="s">
        <v>852</v>
      </c>
      <c r="C384" s="245">
        <v>163</v>
      </c>
    </row>
    <row r="385" ht="21" customHeight="1" spans="1:3">
      <c r="A385" s="244" t="s">
        <v>853</v>
      </c>
      <c r="B385" s="244" t="s">
        <v>854</v>
      </c>
      <c r="C385" s="245">
        <v>16026.382871</v>
      </c>
    </row>
    <row r="386" ht="21" customHeight="1" spans="1:3">
      <c r="A386" s="244" t="s">
        <v>855</v>
      </c>
      <c r="B386" s="244" t="s">
        <v>856</v>
      </c>
      <c r="C386" s="245">
        <v>1220</v>
      </c>
    </row>
    <row r="387" ht="21" customHeight="1" spans="1:3">
      <c r="A387" s="246" t="s">
        <v>857</v>
      </c>
      <c r="B387" s="246" t="s">
        <v>858</v>
      </c>
      <c r="C387" s="245">
        <v>276</v>
      </c>
    </row>
    <row r="388" ht="21" customHeight="1" spans="1:3">
      <c r="A388" s="246" t="s">
        <v>859</v>
      </c>
      <c r="B388" s="246" t="s">
        <v>860</v>
      </c>
      <c r="C388" s="245">
        <v>148</v>
      </c>
    </row>
    <row r="389" ht="21" customHeight="1" spans="1:3">
      <c r="A389" s="246" t="s">
        <v>861</v>
      </c>
      <c r="B389" s="246" t="s">
        <v>862</v>
      </c>
      <c r="C389" s="245">
        <v>796</v>
      </c>
    </row>
    <row r="390" ht="21" customHeight="1" spans="1:3">
      <c r="A390" s="244" t="s">
        <v>863</v>
      </c>
      <c r="B390" s="244" t="s">
        <v>864</v>
      </c>
      <c r="C390" s="245">
        <v>14425.521171</v>
      </c>
    </row>
    <row r="391" ht="21" customHeight="1" spans="1:3">
      <c r="A391" s="246" t="s">
        <v>865</v>
      </c>
      <c r="B391" s="246" t="s">
        <v>866</v>
      </c>
      <c r="C391" s="245">
        <v>14425.521171</v>
      </c>
    </row>
    <row r="392" ht="21" customHeight="1" spans="1:3">
      <c r="A392" s="244" t="s">
        <v>867</v>
      </c>
      <c r="B392" s="244" t="s">
        <v>868</v>
      </c>
      <c r="C392" s="245">
        <v>380.8617</v>
      </c>
    </row>
    <row r="393" ht="21" customHeight="1" spans="1:3">
      <c r="A393" s="246" t="s">
        <v>869</v>
      </c>
      <c r="B393" s="246" t="s">
        <v>870</v>
      </c>
      <c r="C393" s="245">
        <v>380.8617</v>
      </c>
    </row>
    <row r="394" ht="21" customHeight="1" spans="1:3">
      <c r="A394" s="244" t="s">
        <v>871</v>
      </c>
      <c r="B394" s="244" t="s">
        <v>872</v>
      </c>
      <c r="C394" s="245">
        <v>3249.12</v>
      </c>
    </row>
    <row r="395" ht="21" customHeight="1" spans="1:3">
      <c r="A395" s="244" t="s">
        <v>873</v>
      </c>
      <c r="B395" s="244" t="s">
        <v>874</v>
      </c>
      <c r="C395" s="245">
        <v>3144.12</v>
      </c>
    </row>
    <row r="396" ht="21" customHeight="1" spans="1:3">
      <c r="A396" s="246" t="s">
        <v>875</v>
      </c>
      <c r="B396" s="246" t="s">
        <v>876</v>
      </c>
      <c r="C396" s="245">
        <v>297.54</v>
      </c>
    </row>
    <row r="397" ht="21" customHeight="1" spans="1:3">
      <c r="A397" s="246" t="s">
        <v>877</v>
      </c>
      <c r="B397" s="246" t="s">
        <v>878</v>
      </c>
      <c r="C397" s="245">
        <v>2846.58</v>
      </c>
    </row>
    <row r="398" ht="21" customHeight="1" spans="1:3">
      <c r="A398" s="244" t="s">
        <v>879</v>
      </c>
      <c r="B398" s="244" t="s">
        <v>880</v>
      </c>
      <c r="C398" s="245">
        <v>105</v>
      </c>
    </row>
    <row r="399" ht="21" customHeight="1" spans="1:3">
      <c r="A399" s="246" t="s">
        <v>881</v>
      </c>
      <c r="B399" s="246" t="s">
        <v>882</v>
      </c>
      <c r="C399" s="245">
        <v>105</v>
      </c>
    </row>
    <row r="400" ht="21" customHeight="1" spans="1:3">
      <c r="A400" s="244" t="s">
        <v>883</v>
      </c>
      <c r="B400" s="244" t="s">
        <v>884</v>
      </c>
      <c r="C400" s="245">
        <v>1897.9506</v>
      </c>
    </row>
    <row r="401" ht="21" customHeight="1" spans="1:3">
      <c r="A401" s="244" t="s">
        <v>885</v>
      </c>
      <c r="B401" s="244" t="s">
        <v>886</v>
      </c>
      <c r="C401" s="245">
        <v>837.9506</v>
      </c>
    </row>
    <row r="402" ht="21" customHeight="1" spans="1:3">
      <c r="A402" s="246" t="s">
        <v>887</v>
      </c>
      <c r="B402" s="246" t="s">
        <v>163</v>
      </c>
      <c r="C402" s="245">
        <v>806.2956</v>
      </c>
    </row>
    <row r="403" ht="21" customHeight="1" spans="1:3">
      <c r="A403" s="246" t="s">
        <v>888</v>
      </c>
      <c r="B403" s="246" t="s">
        <v>889</v>
      </c>
      <c r="C403" s="245">
        <v>31.655</v>
      </c>
    </row>
    <row r="404" ht="21" customHeight="1" spans="1:3">
      <c r="A404" s="244" t="s">
        <v>890</v>
      </c>
      <c r="B404" s="244" t="s">
        <v>891</v>
      </c>
      <c r="C404" s="245">
        <v>1060</v>
      </c>
    </row>
    <row r="405" ht="21" customHeight="1" spans="1:3">
      <c r="A405" s="246" t="s">
        <v>892</v>
      </c>
      <c r="B405" s="246" t="s">
        <v>163</v>
      </c>
      <c r="C405" s="245">
        <v>920</v>
      </c>
    </row>
    <row r="406" ht="21" customHeight="1" spans="1:3">
      <c r="A406" s="246" t="s">
        <v>893</v>
      </c>
      <c r="B406" s="246" t="s">
        <v>894</v>
      </c>
      <c r="C406" s="245">
        <v>140</v>
      </c>
    </row>
    <row r="407" ht="21" customHeight="1" spans="1:3">
      <c r="A407" s="244" t="s">
        <v>895</v>
      </c>
      <c r="B407" s="244" t="s">
        <v>896</v>
      </c>
      <c r="C407" s="245">
        <v>7000</v>
      </c>
    </row>
    <row r="408" ht="21" customHeight="1" spans="1:3">
      <c r="A408" s="244" t="s">
        <v>897</v>
      </c>
      <c r="B408" s="244" t="s">
        <v>898</v>
      </c>
      <c r="C408" s="245">
        <v>7000</v>
      </c>
    </row>
    <row r="409" ht="21" customHeight="1" spans="1:3">
      <c r="A409" s="246" t="s">
        <v>899</v>
      </c>
      <c r="B409" s="246" t="s">
        <v>900</v>
      </c>
      <c r="C409" s="245">
        <v>7000</v>
      </c>
    </row>
    <row r="410" ht="21" customHeight="1" spans="1:3">
      <c r="A410" s="244" t="s">
        <v>901</v>
      </c>
      <c r="B410" s="244" t="s">
        <v>902</v>
      </c>
      <c r="C410" s="245">
        <v>10180</v>
      </c>
    </row>
    <row r="411" ht="21" customHeight="1" spans="1:3">
      <c r="A411" s="244" t="s">
        <v>903</v>
      </c>
      <c r="B411" s="244" t="s">
        <v>904</v>
      </c>
      <c r="C411" s="245">
        <v>10180</v>
      </c>
    </row>
    <row r="412" ht="21" customHeight="1" spans="1:3">
      <c r="A412" s="246" t="s">
        <v>905</v>
      </c>
      <c r="B412" s="246" t="s">
        <v>906</v>
      </c>
      <c r="C412" s="245">
        <v>10180</v>
      </c>
    </row>
    <row r="413" ht="21" customHeight="1" spans="1:3">
      <c r="A413" s="244" t="s">
        <v>907</v>
      </c>
      <c r="B413" s="244" t="s">
        <v>908</v>
      </c>
      <c r="C413" s="245">
        <v>4547</v>
      </c>
    </row>
    <row r="414" ht="21" customHeight="1" spans="1:3">
      <c r="A414" s="244" t="s">
        <v>909</v>
      </c>
      <c r="B414" s="244" t="s">
        <v>910</v>
      </c>
      <c r="C414" s="245">
        <v>4547</v>
      </c>
    </row>
    <row r="415" ht="21" customHeight="1" spans="1:3">
      <c r="A415" s="246" t="s">
        <v>911</v>
      </c>
      <c r="B415" s="246" t="s">
        <v>912</v>
      </c>
      <c r="C415" s="245">
        <v>4547</v>
      </c>
    </row>
    <row r="416" ht="21" customHeight="1" spans="1:3">
      <c r="A416" s="244" t="s">
        <v>913</v>
      </c>
      <c r="B416" s="244" t="s">
        <v>914</v>
      </c>
      <c r="C416" s="245">
        <v>10722</v>
      </c>
    </row>
    <row r="417" ht="21" customHeight="1" spans="1:3">
      <c r="A417" s="244" t="s">
        <v>915</v>
      </c>
      <c r="B417" s="244" t="s">
        <v>916</v>
      </c>
      <c r="C417" s="245">
        <v>10722</v>
      </c>
    </row>
    <row r="418" ht="21" customHeight="1" spans="1:3">
      <c r="A418" s="246" t="s">
        <v>917</v>
      </c>
      <c r="B418" s="246" t="s">
        <v>918</v>
      </c>
      <c r="C418" s="245">
        <v>10722</v>
      </c>
    </row>
    <row r="419" ht="21" customHeight="1" spans="1:3">
      <c r="A419" s="243" t="s">
        <v>919</v>
      </c>
      <c r="B419" s="243"/>
      <c r="C419" s="247">
        <v>521862.809632</v>
      </c>
    </row>
  </sheetData>
  <mergeCells count="2">
    <mergeCell ref="A1:C1"/>
    <mergeCell ref="A419:B419"/>
  </mergeCells>
  <printOptions horizontalCentered="1"/>
  <pageMargins left="0.31496062992126" right="0.31496062992126" top="0.748031496062992" bottom="0.748031496062992" header="0.31496062992126" footer="0.31496062992126"/>
  <pageSetup paperSize="9" orientation="portrait"/>
  <headerFooter>
    <oddFooter>&amp;C&amp;"宋体,常规"&amp;12第 &amp;"宋体,常规"&amp;12&amp;P&amp;"宋体,常规"&amp;12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C7"/>
  <sheetViews>
    <sheetView showZeros="0" zoomScale="160" zoomScaleNormal="160" workbookViewId="0">
      <pane xSplit="2" ySplit="6" topLeftCell="C7" activePane="bottomRight" state="frozen"/>
      <selection/>
      <selection pane="topRight"/>
      <selection pane="bottomLeft"/>
      <selection pane="bottomRight" activeCell="G9" sqref="G9"/>
    </sheetView>
  </sheetViews>
  <sheetFormatPr defaultColWidth="9" defaultRowHeight="14.25" outlineLevelRow="6"/>
  <cols>
    <col min="1" max="1" width="2.25" style="212" customWidth="1"/>
    <col min="2" max="2" width="4.375" style="212" customWidth="1"/>
    <col min="3" max="3" width="6.625" style="213" customWidth="1"/>
    <col min="4" max="4" width="5.125" style="213" customWidth="1"/>
    <col min="5" max="5" width="4.875" style="214" customWidth="1"/>
    <col min="6" max="9" width="5.125" style="213" customWidth="1"/>
    <col min="10" max="10" width="4" style="213" customWidth="1"/>
    <col min="11" max="11" width="4.375" style="213" customWidth="1"/>
    <col min="12" max="15" width="5.125" style="213" customWidth="1"/>
    <col min="16" max="16" width="5.75" style="213" customWidth="1"/>
    <col min="17" max="17" width="5.625" style="213" hidden="1" customWidth="1"/>
    <col min="18" max="19" width="5.625" style="213" customWidth="1"/>
    <col min="20" max="20" width="4.625" style="213" customWidth="1"/>
    <col min="21" max="21" width="5.625" style="213" customWidth="1"/>
    <col min="22" max="22" width="5.625" style="213" hidden="1" customWidth="1"/>
    <col min="23" max="23" width="4.625" style="213" hidden="1" customWidth="1"/>
    <col min="24" max="24" width="3.75" style="213" customWidth="1"/>
    <col min="25" max="25" width="4.5" style="213" customWidth="1"/>
    <col min="26" max="27" width="9" style="213" hidden="1" customWidth="1"/>
    <col min="28" max="29" width="4.75" style="213" customWidth="1"/>
    <col min="30" max="30" width="4.625" style="214" customWidth="1"/>
    <col min="31" max="31" width="10.75" style="215" customWidth="1"/>
    <col min="32" max="32" width="6" style="213" customWidth="1"/>
    <col min="33" max="33" width="4.875" style="213" customWidth="1"/>
    <col min="34" max="34" width="4.75" style="213" customWidth="1"/>
    <col min="35" max="35" width="4.25" style="213" customWidth="1"/>
    <col min="36" max="36" width="4.5" style="213" customWidth="1"/>
    <col min="37" max="37" width="5.75" style="213" customWidth="1"/>
    <col min="38" max="38" width="5.375" style="213" customWidth="1"/>
    <col min="39" max="44" width="4.25" style="213" customWidth="1"/>
    <col min="45" max="45" width="4.25" style="213" hidden="1" customWidth="1"/>
    <col min="46" max="48" width="4.25" style="213" customWidth="1"/>
    <col min="49" max="50" width="4.25" style="213" hidden="1" customWidth="1"/>
    <col min="51" max="54" width="4.25" style="213" customWidth="1"/>
    <col min="55" max="55" width="6.875" style="213" customWidth="1"/>
    <col min="56" max="16384" width="9" style="213"/>
  </cols>
  <sheetData>
    <row r="1" ht="25.5" customHeight="1" spans="1:55">
      <c r="A1" s="216" t="s">
        <v>920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t="s">
        <v>920</v>
      </c>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row>
    <row r="2" spans="1:55">
      <c r="A2" s="217" t="s">
        <v>921</v>
      </c>
      <c r="B2" s="217"/>
      <c r="C2" s="218"/>
      <c r="D2" s="219"/>
      <c r="E2" s="219"/>
      <c r="F2" s="219"/>
      <c r="G2" s="219"/>
      <c r="H2" s="219"/>
      <c r="I2" s="219"/>
      <c r="J2" s="219"/>
      <c r="K2" s="219"/>
      <c r="L2" s="219"/>
      <c r="M2" s="219"/>
      <c r="N2" s="219"/>
      <c r="O2" s="219"/>
      <c r="P2" s="219"/>
      <c r="Q2" s="219"/>
      <c r="R2" s="219"/>
      <c r="S2" s="219"/>
      <c r="T2" s="219"/>
      <c r="U2" s="219"/>
      <c r="V2" s="219"/>
      <c r="W2" s="219"/>
      <c r="X2" s="219"/>
      <c r="Y2" s="220" t="s">
        <v>32</v>
      </c>
      <c r="Z2" s="220"/>
      <c r="AA2" s="220"/>
      <c r="AB2" s="220"/>
      <c r="AC2" s="220"/>
      <c r="AD2" s="220"/>
      <c r="AE2" s="221" t="s">
        <v>96</v>
      </c>
      <c r="AF2" s="219"/>
      <c r="AG2" s="219"/>
      <c r="AH2" s="219"/>
      <c r="AI2" s="219"/>
      <c r="AJ2" s="219"/>
      <c r="AK2" s="219"/>
      <c r="AL2" s="219"/>
      <c r="AM2" s="219"/>
      <c r="AN2" s="219"/>
      <c r="AO2" s="219"/>
      <c r="AP2" s="219"/>
      <c r="AQ2" s="219"/>
      <c r="AR2" s="219"/>
      <c r="AS2" s="219"/>
      <c r="AT2" s="219"/>
      <c r="AU2" s="219"/>
      <c r="AV2" s="219"/>
      <c r="AW2" s="219"/>
      <c r="AX2" s="219"/>
      <c r="AY2" s="222"/>
    </row>
    <row r="3" customHeight="1" spans="1:55">
      <c r="A3" s="223" t="s">
        <v>1</v>
      </c>
      <c r="B3" s="224" t="s">
        <v>97</v>
      </c>
      <c r="C3" s="225" t="s">
        <v>98</v>
      </c>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t="s">
        <v>99</v>
      </c>
      <c r="AF3" s="225" t="s">
        <v>98</v>
      </c>
      <c r="AG3" s="225"/>
      <c r="AH3" s="225"/>
      <c r="AI3" s="225"/>
      <c r="AJ3" s="225"/>
      <c r="AK3" s="225"/>
      <c r="AL3" s="225"/>
      <c r="AM3" s="225"/>
      <c r="AN3" s="225"/>
      <c r="AO3" s="225"/>
      <c r="AP3" s="225"/>
      <c r="AQ3" s="225"/>
      <c r="AR3" s="225"/>
      <c r="AS3" s="225"/>
      <c r="AT3" s="225"/>
      <c r="AU3" s="225"/>
      <c r="AV3" s="225"/>
      <c r="AW3" s="225"/>
      <c r="AX3" s="225"/>
      <c r="AY3" s="225"/>
      <c r="AZ3" s="225" t="s">
        <v>100</v>
      </c>
      <c r="BA3" s="225" t="s">
        <v>101</v>
      </c>
      <c r="BB3" s="225" t="s">
        <v>102</v>
      </c>
      <c r="BC3" s="225" t="s">
        <v>103</v>
      </c>
    </row>
    <row r="4" customHeight="1" spans="1:55">
      <c r="A4" s="226"/>
      <c r="B4" s="224"/>
      <c r="C4" s="225" t="s">
        <v>104</v>
      </c>
      <c r="D4" s="227" t="s">
        <v>105</v>
      </c>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5"/>
      <c r="AF4" s="227" t="s">
        <v>106</v>
      </c>
      <c r="AG4" s="227"/>
      <c r="AH4" s="227"/>
      <c r="AI4" s="227"/>
      <c r="AJ4" s="227"/>
      <c r="AK4" s="225" t="s">
        <v>107</v>
      </c>
      <c r="AL4" s="225"/>
      <c r="AM4" s="225"/>
      <c r="AN4" s="225"/>
      <c r="AO4" s="225"/>
      <c r="AP4" s="225"/>
      <c r="AQ4" s="225"/>
      <c r="AR4" s="225"/>
      <c r="AS4" s="225"/>
      <c r="AT4" s="225"/>
      <c r="AU4" s="225"/>
      <c r="AV4" s="225"/>
      <c r="AW4" s="225"/>
      <c r="AX4" s="225"/>
      <c r="AY4" s="225"/>
      <c r="AZ4" s="225"/>
      <c r="BA4" s="225"/>
      <c r="BB4" s="225"/>
      <c r="BC4" s="225"/>
    </row>
    <row r="5" customHeight="1" spans="1:55">
      <c r="A5" s="226"/>
      <c r="B5" s="224"/>
      <c r="C5" s="225"/>
      <c r="D5" s="225" t="s">
        <v>78</v>
      </c>
      <c r="E5" s="225" t="s">
        <v>108</v>
      </c>
      <c r="F5" s="225" t="s">
        <v>109</v>
      </c>
      <c r="G5" s="225"/>
      <c r="H5" s="225"/>
      <c r="I5" s="225"/>
      <c r="J5" s="225"/>
      <c r="K5" s="225"/>
      <c r="L5" s="225" t="s">
        <v>110</v>
      </c>
      <c r="M5" s="225"/>
      <c r="N5" s="225"/>
      <c r="O5" s="225"/>
      <c r="P5" s="225"/>
      <c r="Q5" s="225" t="s">
        <v>111</v>
      </c>
      <c r="R5" s="227" t="s">
        <v>112</v>
      </c>
      <c r="S5" s="227" t="s">
        <v>113</v>
      </c>
      <c r="T5" s="227" t="s">
        <v>114</v>
      </c>
      <c r="U5" s="227" t="s">
        <v>115</v>
      </c>
      <c r="V5" s="227" t="s">
        <v>116</v>
      </c>
      <c r="W5" s="227" t="s">
        <v>117</v>
      </c>
      <c r="X5" s="227" t="s">
        <v>118</v>
      </c>
      <c r="Y5" s="227" t="s">
        <v>119</v>
      </c>
      <c r="Z5" s="227" t="s">
        <v>120</v>
      </c>
      <c r="AA5" s="227" t="s">
        <v>121</v>
      </c>
      <c r="AB5" s="227" t="s">
        <v>122</v>
      </c>
      <c r="AC5" s="227" t="s">
        <v>123</v>
      </c>
      <c r="AD5" s="227" t="s">
        <v>124</v>
      </c>
      <c r="AE5" s="225"/>
      <c r="AF5" s="227" t="s">
        <v>78</v>
      </c>
      <c r="AG5" s="227" t="s">
        <v>125</v>
      </c>
      <c r="AH5" s="227" t="s">
        <v>126</v>
      </c>
      <c r="AI5" s="227" t="s">
        <v>127</v>
      </c>
      <c r="AJ5" s="227" t="s">
        <v>128</v>
      </c>
      <c r="AK5" s="227" t="s">
        <v>78</v>
      </c>
      <c r="AL5" s="225" t="s">
        <v>129</v>
      </c>
      <c r="AM5" s="225"/>
      <c r="AN5" s="225"/>
      <c r="AO5" s="225"/>
      <c r="AP5" s="225" t="s">
        <v>130</v>
      </c>
      <c r="AQ5" s="225" t="s">
        <v>131</v>
      </c>
      <c r="AR5" s="225" t="s">
        <v>132</v>
      </c>
      <c r="AS5" s="225" t="s">
        <v>133</v>
      </c>
      <c r="AT5" s="225" t="s">
        <v>134</v>
      </c>
      <c r="AU5" s="225" t="s">
        <v>135</v>
      </c>
      <c r="AV5" s="225" t="s">
        <v>136</v>
      </c>
      <c r="AW5" s="225" t="s">
        <v>137</v>
      </c>
      <c r="AX5" s="225" t="s">
        <v>138</v>
      </c>
      <c r="AY5" s="225" t="s">
        <v>139</v>
      </c>
      <c r="AZ5" s="225"/>
      <c r="BA5" s="225"/>
      <c r="BB5" s="225"/>
      <c r="BC5" s="225"/>
    </row>
    <row r="6" ht="85.5" customHeight="1" spans="1:55">
      <c r="A6" s="228"/>
      <c r="B6" s="224"/>
      <c r="C6" s="225"/>
      <c r="D6" s="225"/>
      <c r="E6" s="225"/>
      <c r="F6" s="225" t="s">
        <v>140</v>
      </c>
      <c r="G6" s="225" t="s">
        <v>141</v>
      </c>
      <c r="H6" s="225" t="s">
        <v>142</v>
      </c>
      <c r="I6" s="225" t="s">
        <v>143</v>
      </c>
      <c r="J6" s="225" t="s">
        <v>144</v>
      </c>
      <c r="K6" s="225" t="s">
        <v>145</v>
      </c>
      <c r="L6" s="225" t="s">
        <v>140</v>
      </c>
      <c r="M6" s="229" t="s">
        <v>146</v>
      </c>
      <c r="N6" s="229" t="s">
        <v>147</v>
      </c>
      <c r="O6" s="229" t="s">
        <v>148</v>
      </c>
      <c r="P6" s="229" t="s">
        <v>149</v>
      </c>
      <c r="Q6" s="225"/>
      <c r="R6" s="227"/>
      <c r="S6" s="227"/>
      <c r="T6" s="227"/>
      <c r="U6" s="227"/>
      <c r="V6" s="227"/>
      <c r="W6" s="227"/>
      <c r="X6" s="227"/>
      <c r="Y6" s="227"/>
      <c r="Z6" s="227"/>
      <c r="AA6" s="227"/>
      <c r="AB6" s="227"/>
      <c r="AC6" s="227"/>
      <c r="AD6" s="227"/>
      <c r="AE6" s="225"/>
      <c r="AF6" s="227"/>
      <c r="AG6" s="227"/>
      <c r="AH6" s="227"/>
      <c r="AI6" s="227"/>
      <c r="AJ6" s="227"/>
      <c r="AK6" s="227"/>
      <c r="AL6" s="225" t="s">
        <v>140</v>
      </c>
      <c r="AM6" s="225" t="s">
        <v>150</v>
      </c>
      <c r="AN6" s="225" t="s">
        <v>151</v>
      </c>
      <c r="AO6" s="225" t="s">
        <v>152</v>
      </c>
      <c r="AP6" s="225"/>
      <c r="AQ6" s="225"/>
      <c r="AR6" s="225"/>
      <c r="AS6" s="225"/>
      <c r="AT6" s="225"/>
      <c r="AU6" s="225"/>
      <c r="AV6" s="225"/>
      <c r="AW6" s="225"/>
      <c r="AX6" s="225"/>
      <c r="AY6" s="225"/>
      <c r="AZ6" s="225"/>
      <c r="BA6" s="225"/>
      <c r="BB6" s="225"/>
      <c r="BC6" s="225"/>
    </row>
    <row r="7" spans="1:55">
      <c r="A7" s="230">
        <v>1</v>
      </c>
      <c r="B7" s="231" t="s">
        <v>78</v>
      </c>
      <c r="C7" s="232">
        <v>271191.382071</v>
      </c>
      <c r="D7" s="232">
        <v>192409.261415</v>
      </c>
      <c r="E7" s="233">
        <v>63801.4487</v>
      </c>
      <c r="F7" s="234">
        <v>15083.1563</v>
      </c>
      <c r="G7" s="233">
        <v>5293.25</v>
      </c>
      <c r="H7" s="233">
        <v>6224.2245</v>
      </c>
      <c r="I7" s="233">
        <v>2289.64</v>
      </c>
      <c r="J7" s="233">
        <v>200</v>
      </c>
      <c r="K7" s="233">
        <v>1076.0418</v>
      </c>
      <c r="L7" s="234">
        <v>22917.69249</v>
      </c>
      <c r="M7" s="233">
        <v>1023.01039</v>
      </c>
      <c r="N7" s="233">
        <v>6450.7064</v>
      </c>
      <c r="O7" s="233">
        <v>8527.3692</v>
      </c>
      <c r="P7" s="233">
        <v>6916.6065</v>
      </c>
      <c r="Q7" s="233">
        <v>0</v>
      </c>
      <c r="R7" s="233">
        <v>27004.33296</v>
      </c>
      <c r="S7" s="235">
        <v>17932.240974</v>
      </c>
      <c r="T7" s="235">
        <v>4897.257206</v>
      </c>
      <c r="U7" s="235">
        <v>8499.035521</v>
      </c>
      <c r="V7" s="233">
        <v>7442.126875</v>
      </c>
      <c r="W7" s="233">
        <v>651.186246</v>
      </c>
      <c r="X7" s="233">
        <v>574.56</v>
      </c>
      <c r="Y7" s="235">
        <v>1423.046093</v>
      </c>
      <c r="Z7" s="235">
        <v>707.709459</v>
      </c>
      <c r="AA7" s="235">
        <v>539.704734</v>
      </c>
      <c r="AB7" s="235">
        <v>14414.521171</v>
      </c>
      <c r="AC7" s="233">
        <v>0</v>
      </c>
      <c r="AD7" s="233">
        <v>15861.97</v>
      </c>
      <c r="AE7" s="230" t="s">
        <v>153</v>
      </c>
      <c r="AF7" s="236">
        <v>35690.896</v>
      </c>
      <c r="AG7" s="237">
        <v>6571.6</v>
      </c>
      <c r="AH7" s="237">
        <v>1713.514</v>
      </c>
      <c r="AI7" s="237">
        <v>18794.982</v>
      </c>
      <c r="AJ7" s="237">
        <v>8610.8</v>
      </c>
      <c r="AK7" s="236">
        <v>43091.224656</v>
      </c>
      <c r="AL7" s="236">
        <v>20714.99176</v>
      </c>
      <c r="AM7" s="237">
        <v>13679.396</v>
      </c>
      <c r="AN7" s="237">
        <v>1094.55976</v>
      </c>
      <c r="AO7" s="237">
        <v>5941.036</v>
      </c>
      <c r="AP7" s="237">
        <v>20</v>
      </c>
      <c r="AQ7" s="237">
        <v>1800</v>
      </c>
      <c r="AR7" s="238">
        <v>968.830396</v>
      </c>
      <c r="AS7" s="238">
        <v>0</v>
      </c>
      <c r="AT7" s="238">
        <v>50</v>
      </c>
      <c r="AU7" s="238">
        <v>2466.4826</v>
      </c>
      <c r="AV7" s="238">
        <v>350</v>
      </c>
      <c r="AW7" s="238">
        <v>0</v>
      </c>
      <c r="AX7" s="238">
        <v>0</v>
      </c>
      <c r="AY7" s="238">
        <v>16720.9199</v>
      </c>
      <c r="AZ7" s="238">
        <v>88059.4316</v>
      </c>
      <c r="BA7" s="238">
        <v>843.8</v>
      </c>
      <c r="BB7" s="238">
        <v>161768.19</v>
      </c>
      <c r="BC7" s="238">
        <v>521862.803671</v>
      </c>
    </row>
  </sheetData>
  <autoFilter xmlns:etc="http://www.wps.cn/officeDocument/2017/etCustomData" ref="A6:BC7" etc:filterBottomFollowUsedRange="0">
    <extLst/>
  </autoFilter>
  <mergeCells count="52">
    <mergeCell ref="A1:AD1"/>
    <mergeCell ref="AE1:BC1"/>
    <mergeCell ref="A2:B2"/>
    <mergeCell ref="Y2:AD2"/>
    <mergeCell ref="C3:AD3"/>
    <mergeCell ref="AF3:AY3"/>
    <mergeCell ref="D4:AD4"/>
    <mergeCell ref="AF4:AJ4"/>
    <mergeCell ref="AK4:AY4"/>
    <mergeCell ref="F5:K5"/>
    <mergeCell ref="L5:P5"/>
    <mergeCell ref="AL5:AO5"/>
    <mergeCell ref="A3:A6"/>
    <mergeCell ref="B3:B6"/>
    <mergeCell ref="C4:C6"/>
    <mergeCell ref="D5:D6"/>
    <mergeCell ref="E5:E6"/>
    <mergeCell ref="Q5:Q6"/>
    <mergeCell ref="R5:R6"/>
    <mergeCell ref="S5:S6"/>
    <mergeCell ref="T5:T6"/>
    <mergeCell ref="U5:U6"/>
    <mergeCell ref="V5:V6"/>
    <mergeCell ref="W5:W6"/>
    <mergeCell ref="X5:X6"/>
    <mergeCell ref="Y5:Y6"/>
    <mergeCell ref="Z5:Z6"/>
    <mergeCell ref="AA5:AA6"/>
    <mergeCell ref="AB5:AB6"/>
    <mergeCell ref="AC5:AC6"/>
    <mergeCell ref="AD5:AD6"/>
    <mergeCell ref="AE3:AE6"/>
    <mergeCell ref="AF5:AF6"/>
    <mergeCell ref="AG5:AG6"/>
    <mergeCell ref="AH5:AH6"/>
    <mergeCell ref="AI5:AI6"/>
    <mergeCell ref="AJ5:AJ6"/>
    <mergeCell ref="AK5:AK6"/>
    <mergeCell ref="AP5:AP6"/>
    <mergeCell ref="AQ5:AQ6"/>
    <mergeCell ref="AR5:AR6"/>
    <mergeCell ref="AS5:AS6"/>
    <mergeCell ref="AT5:AT6"/>
    <mergeCell ref="AU5:AU6"/>
    <mergeCell ref="AV5:AV6"/>
    <mergeCell ref="AW5:AW6"/>
    <mergeCell ref="AX5:AX6"/>
    <mergeCell ref="AY5:AY6"/>
    <mergeCell ref="AZ3:AZ6"/>
    <mergeCell ref="BA3:BA6"/>
    <mergeCell ref="BB3:BB6"/>
    <mergeCell ref="BC3:BC6"/>
  </mergeCells>
  <printOptions horizontalCentered="1"/>
  <pageMargins left="0.118110236220472" right="0.118110236220472" top="0.708661417322835" bottom="0.47244094488189" header="0.31496062992126" footer="0.078740157480315"/>
  <pageSetup paperSize="9" pageOrder="overThenDown" orientation="landscape" horizontalDpi="1200"/>
  <headerFooter>
    <oddFooter>&amp;C&amp;"宋体,常规"&amp;12第 &amp;"宋体,常规"&amp;12&amp;P&amp;"宋体,常规"&amp;12 页，共 &amp;"宋体,常规"&amp;12&amp;N&amp;"宋体,常规"&amp;12 页</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B7"/>
  <sheetViews>
    <sheetView showZeros="0" zoomScale="145" zoomScaleNormal="145" workbookViewId="0">
      <pane xSplit="2" ySplit="6" topLeftCell="C7" activePane="bottomRight" state="frozen"/>
      <selection/>
      <selection pane="topRight"/>
      <selection pane="bottomLeft"/>
      <selection pane="bottomRight" activeCell="AG32" sqref="A30:AG32"/>
    </sheetView>
  </sheetViews>
  <sheetFormatPr defaultColWidth="9" defaultRowHeight="14.25" outlineLevelRow="6"/>
  <cols>
    <col min="1" max="1" width="2.25" style="212" customWidth="1"/>
    <col min="2" max="2" width="4.375" style="212" customWidth="1"/>
    <col min="3" max="3" width="6.625" style="213" customWidth="1"/>
    <col min="4" max="4" width="5.125" style="213" customWidth="1"/>
    <col min="5" max="5" width="4.875" style="214" customWidth="1"/>
    <col min="6" max="9" width="5.125" style="213" customWidth="1"/>
    <col min="10" max="10" width="4" style="213" customWidth="1"/>
    <col min="11" max="11" width="4.375" style="213" customWidth="1"/>
    <col min="12" max="15" width="5.125" style="213" customWidth="1"/>
    <col min="16" max="16" width="5.75" style="213" customWidth="1"/>
    <col min="17" max="17" width="5.625" style="213" hidden="1" customWidth="1"/>
    <col min="18" max="19" width="5.625" style="213" customWidth="1"/>
    <col min="20" max="20" width="4.625" style="213" customWidth="1"/>
    <col min="21" max="21" width="5.625" style="213" customWidth="1"/>
    <col min="22" max="22" width="5.625" style="213" hidden="1" customWidth="1"/>
    <col min="23" max="23" width="4.625" style="213" hidden="1" customWidth="1"/>
    <col min="24" max="24" width="3.75" style="213" customWidth="1"/>
    <col min="25" max="25" width="4.5" style="213" customWidth="1"/>
    <col min="26" max="27" width="9" style="213" hidden="1" customWidth="1"/>
    <col min="28" max="29" width="4.75" style="213" customWidth="1"/>
    <col min="30" max="30" width="4.625" style="214" customWidth="1"/>
    <col min="31" max="31" width="10.75" style="215" customWidth="1"/>
    <col min="32" max="32" width="6" style="213" customWidth="1"/>
    <col min="33" max="33" width="4.875" style="213" customWidth="1"/>
    <col min="34" max="34" width="4.75" style="213" customWidth="1"/>
    <col min="35" max="35" width="4.25" style="213" customWidth="1"/>
    <col min="36" max="36" width="4.5" style="213" customWidth="1"/>
    <col min="37" max="37" width="5.75" style="213" customWidth="1"/>
    <col min="38" max="38" width="5.375" style="213" customWidth="1"/>
    <col min="39" max="44" width="4.25" style="213" customWidth="1"/>
    <col min="45" max="45" width="4.25" style="213" hidden="1" customWidth="1"/>
    <col min="46" max="48" width="4.25" style="213" customWidth="1"/>
    <col min="49" max="50" width="4.25" style="213" hidden="1" customWidth="1"/>
    <col min="51" max="53" width="4.25" style="213" customWidth="1"/>
    <col min="54" max="54" width="6.875" style="213" customWidth="1"/>
    <col min="55" max="16384" width="9" style="213"/>
  </cols>
  <sheetData>
    <row r="1" ht="25.5" customHeight="1" spans="1:54">
      <c r="A1" s="216" t="s">
        <v>922</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t="s">
        <v>922</v>
      </c>
      <c r="AF1" s="216"/>
      <c r="AG1" s="216"/>
      <c r="AH1" s="216"/>
      <c r="AI1" s="216"/>
      <c r="AJ1" s="216"/>
      <c r="AK1" s="216"/>
      <c r="AL1" s="216"/>
      <c r="AM1" s="216"/>
      <c r="AN1" s="216"/>
      <c r="AO1" s="216"/>
      <c r="AP1" s="216"/>
      <c r="AQ1" s="216"/>
      <c r="AR1" s="216"/>
      <c r="AS1" s="216"/>
      <c r="AT1" s="216"/>
      <c r="AU1" s="216"/>
      <c r="AV1" s="216"/>
      <c r="AW1" s="216"/>
      <c r="AX1" s="216"/>
      <c r="AY1" s="216"/>
      <c r="AZ1" s="216"/>
      <c r="BA1" s="216"/>
      <c r="BB1" s="216"/>
    </row>
    <row r="2" spans="1:54">
      <c r="A2" s="217" t="s">
        <v>923</v>
      </c>
      <c r="B2" s="217"/>
      <c r="C2" s="218"/>
      <c r="D2" s="219"/>
      <c r="E2" s="219"/>
      <c r="F2" s="219"/>
      <c r="G2" s="219"/>
      <c r="H2" s="219"/>
      <c r="I2" s="219"/>
      <c r="J2" s="219"/>
      <c r="K2" s="219"/>
      <c r="L2" s="219"/>
      <c r="M2" s="219"/>
      <c r="N2" s="219"/>
      <c r="O2" s="219"/>
      <c r="P2" s="219"/>
      <c r="Q2" s="219"/>
      <c r="R2" s="219"/>
      <c r="S2" s="219"/>
      <c r="T2" s="219"/>
      <c r="U2" s="219"/>
      <c r="V2" s="219"/>
      <c r="W2" s="219"/>
      <c r="X2" s="219"/>
      <c r="Y2" s="220" t="s">
        <v>32</v>
      </c>
      <c r="Z2" s="220"/>
      <c r="AA2" s="220"/>
      <c r="AB2" s="220"/>
      <c r="AC2" s="220"/>
      <c r="AD2" s="220"/>
      <c r="AE2" s="221" t="s">
        <v>923</v>
      </c>
      <c r="AF2" s="219"/>
      <c r="AG2" s="219"/>
      <c r="AH2" s="219"/>
      <c r="AI2" s="219"/>
      <c r="AJ2" s="219"/>
      <c r="AK2" s="219"/>
      <c r="AL2" s="219"/>
      <c r="AM2" s="219"/>
      <c r="AN2" s="219"/>
      <c r="AO2" s="219"/>
      <c r="AP2" s="219"/>
      <c r="AQ2" s="219"/>
      <c r="AR2" s="219"/>
      <c r="AS2" s="219"/>
      <c r="AT2" s="219"/>
      <c r="AU2" s="219"/>
      <c r="AV2" s="219"/>
      <c r="AW2" s="219"/>
      <c r="AX2" s="219"/>
      <c r="AY2" s="222"/>
    </row>
    <row r="3" customHeight="1" spans="1:54">
      <c r="A3" s="223" t="s">
        <v>1</v>
      </c>
      <c r="B3" s="224" t="s">
        <v>97</v>
      </c>
      <c r="C3" s="225" t="s">
        <v>98</v>
      </c>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t="s">
        <v>99</v>
      </c>
      <c r="AF3" s="225" t="s">
        <v>98</v>
      </c>
      <c r="AG3" s="225"/>
      <c r="AH3" s="225"/>
      <c r="AI3" s="225"/>
      <c r="AJ3" s="225"/>
      <c r="AK3" s="225"/>
      <c r="AL3" s="225"/>
      <c r="AM3" s="225"/>
      <c r="AN3" s="225"/>
      <c r="AO3" s="225"/>
      <c r="AP3" s="225"/>
      <c r="AQ3" s="225"/>
      <c r="AR3" s="225"/>
      <c r="AS3" s="225"/>
      <c r="AT3" s="225"/>
      <c r="AU3" s="225"/>
      <c r="AV3" s="225"/>
      <c r="AW3" s="225"/>
      <c r="AX3" s="225"/>
      <c r="AY3" s="225"/>
      <c r="AZ3" s="225" t="s">
        <v>100</v>
      </c>
      <c r="BA3" s="225" t="s">
        <v>101</v>
      </c>
      <c r="BB3" s="225" t="s">
        <v>103</v>
      </c>
    </row>
    <row r="4" customHeight="1" spans="1:54">
      <c r="A4" s="226"/>
      <c r="B4" s="224"/>
      <c r="C4" s="225" t="s">
        <v>104</v>
      </c>
      <c r="D4" s="227" t="s">
        <v>105</v>
      </c>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5"/>
      <c r="AF4" s="227" t="s">
        <v>106</v>
      </c>
      <c r="AG4" s="227"/>
      <c r="AH4" s="227"/>
      <c r="AI4" s="227"/>
      <c r="AJ4" s="227"/>
      <c r="AK4" s="225" t="s">
        <v>107</v>
      </c>
      <c r="AL4" s="225"/>
      <c r="AM4" s="225"/>
      <c r="AN4" s="225"/>
      <c r="AO4" s="225"/>
      <c r="AP4" s="225"/>
      <c r="AQ4" s="225"/>
      <c r="AR4" s="225"/>
      <c r="AS4" s="225"/>
      <c r="AT4" s="225"/>
      <c r="AU4" s="225"/>
      <c r="AV4" s="225"/>
      <c r="AW4" s="225"/>
      <c r="AX4" s="225"/>
      <c r="AY4" s="225"/>
      <c r="AZ4" s="225"/>
      <c r="BA4" s="225"/>
      <c r="BB4" s="225"/>
    </row>
    <row r="5" customHeight="1" spans="1:54">
      <c r="A5" s="226"/>
      <c r="B5" s="224"/>
      <c r="C5" s="225"/>
      <c r="D5" s="225" t="s">
        <v>78</v>
      </c>
      <c r="E5" s="225" t="s">
        <v>108</v>
      </c>
      <c r="F5" s="225" t="s">
        <v>109</v>
      </c>
      <c r="G5" s="225"/>
      <c r="H5" s="225"/>
      <c r="I5" s="225"/>
      <c r="J5" s="225"/>
      <c r="K5" s="225"/>
      <c r="L5" s="225" t="s">
        <v>110</v>
      </c>
      <c r="M5" s="225"/>
      <c r="N5" s="225"/>
      <c r="O5" s="225"/>
      <c r="P5" s="225"/>
      <c r="Q5" s="225" t="s">
        <v>111</v>
      </c>
      <c r="R5" s="227" t="s">
        <v>112</v>
      </c>
      <c r="S5" s="227" t="s">
        <v>113</v>
      </c>
      <c r="T5" s="227" t="s">
        <v>114</v>
      </c>
      <c r="U5" s="227" t="s">
        <v>115</v>
      </c>
      <c r="V5" s="227" t="s">
        <v>116</v>
      </c>
      <c r="W5" s="227" t="s">
        <v>117</v>
      </c>
      <c r="X5" s="227" t="s">
        <v>118</v>
      </c>
      <c r="Y5" s="227" t="s">
        <v>119</v>
      </c>
      <c r="Z5" s="227" t="s">
        <v>120</v>
      </c>
      <c r="AA5" s="227" t="s">
        <v>121</v>
      </c>
      <c r="AB5" s="227" t="s">
        <v>122</v>
      </c>
      <c r="AC5" s="227" t="s">
        <v>123</v>
      </c>
      <c r="AD5" s="227" t="s">
        <v>124</v>
      </c>
      <c r="AE5" s="225"/>
      <c r="AF5" s="227" t="s">
        <v>78</v>
      </c>
      <c r="AG5" s="227" t="s">
        <v>125</v>
      </c>
      <c r="AH5" s="227" t="s">
        <v>126</v>
      </c>
      <c r="AI5" s="227" t="s">
        <v>127</v>
      </c>
      <c r="AJ5" s="227" t="s">
        <v>128</v>
      </c>
      <c r="AK5" s="227" t="s">
        <v>78</v>
      </c>
      <c r="AL5" s="225" t="s">
        <v>129</v>
      </c>
      <c r="AM5" s="225"/>
      <c r="AN5" s="225"/>
      <c r="AO5" s="225"/>
      <c r="AP5" s="225" t="s">
        <v>130</v>
      </c>
      <c r="AQ5" s="225" t="s">
        <v>131</v>
      </c>
      <c r="AR5" s="225" t="s">
        <v>132</v>
      </c>
      <c r="AS5" s="225" t="s">
        <v>133</v>
      </c>
      <c r="AT5" s="225" t="s">
        <v>134</v>
      </c>
      <c r="AU5" s="225" t="s">
        <v>135</v>
      </c>
      <c r="AV5" s="225" t="s">
        <v>136</v>
      </c>
      <c r="AW5" s="225" t="s">
        <v>137</v>
      </c>
      <c r="AX5" s="225" t="s">
        <v>138</v>
      </c>
      <c r="AY5" s="225" t="s">
        <v>139</v>
      </c>
      <c r="AZ5" s="225"/>
      <c r="BA5" s="225"/>
      <c r="BB5" s="225"/>
    </row>
    <row r="6" ht="85.5" customHeight="1" spans="1:54">
      <c r="A6" s="228"/>
      <c r="B6" s="224"/>
      <c r="C6" s="225"/>
      <c r="D6" s="225"/>
      <c r="E6" s="225"/>
      <c r="F6" s="225" t="s">
        <v>140</v>
      </c>
      <c r="G6" s="225" t="s">
        <v>141</v>
      </c>
      <c r="H6" s="225" t="s">
        <v>142</v>
      </c>
      <c r="I6" s="225" t="s">
        <v>143</v>
      </c>
      <c r="J6" s="225" t="s">
        <v>144</v>
      </c>
      <c r="K6" s="225" t="s">
        <v>145</v>
      </c>
      <c r="L6" s="225" t="s">
        <v>140</v>
      </c>
      <c r="M6" s="229" t="s">
        <v>146</v>
      </c>
      <c r="N6" s="229" t="s">
        <v>147</v>
      </c>
      <c r="O6" s="229" t="s">
        <v>148</v>
      </c>
      <c r="P6" s="229" t="s">
        <v>149</v>
      </c>
      <c r="Q6" s="225"/>
      <c r="R6" s="227"/>
      <c r="S6" s="227"/>
      <c r="T6" s="227"/>
      <c r="U6" s="227"/>
      <c r="V6" s="227"/>
      <c r="W6" s="227"/>
      <c r="X6" s="227"/>
      <c r="Y6" s="227"/>
      <c r="Z6" s="227"/>
      <c r="AA6" s="227"/>
      <c r="AB6" s="227"/>
      <c r="AC6" s="227"/>
      <c r="AD6" s="227"/>
      <c r="AE6" s="225"/>
      <c r="AF6" s="227"/>
      <c r="AG6" s="227"/>
      <c r="AH6" s="227"/>
      <c r="AI6" s="227"/>
      <c r="AJ6" s="227"/>
      <c r="AK6" s="227"/>
      <c r="AL6" s="225" t="s">
        <v>140</v>
      </c>
      <c r="AM6" s="225" t="s">
        <v>150</v>
      </c>
      <c r="AN6" s="225" t="s">
        <v>151</v>
      </c>
      <c r="AO6" s="225" t="s">
        <v>152</v>
      </c>
      <c r="AP6" s="225"/>
      <c r="AQ6" s="225"/>
      <c r="AR6" s="225"/>
      <c r="AS6" s="225"/>
      <c r="AT6" s="225"/>
      <c r="AU6" s="225"/>
      <c r="AV6" s="225"/>
      <c r="AW6" s="225"/>
      <c r="AX6" s="225"/>
      <c r="AY6" s="225"/>
      <c r="AZ6" s="225"/>
      <c r="BA6" s="225"/>
      <c r="BB6" s="225"/>
    </row>
    <row r="7" spans="1:54">
      <c r="A7" s="230">
        <v>1</v>
      </c>
      <c r="B7" s="231" t="s">
        <v>78</v>
      </c>
      <c r="C7" s="232">
        <v>271191.382071</v>
      </c>
      <c r="D7" s="232">
        <v>192409.261415</v>
      </c>
      <c r="E7" s="233">
        <v>63801.4487</v>
      </c>
      <c r="F7" s="234">
        <v>15083.1563</v>
      </c>
      <c r="G7" s="233">
        <v>5293.25</v>
      </c>
      <c r="H7" s="233">
        <v>6224.2245</v>
      </c>
      <c r="I7" s="233">
        <v>2289.64</v>
      </c>
      <c r="J7" s="233">
        <v>200</v>
      </c>
      <c r="K7" s="233">
        <v>1076.0418</v>
      </c>
      <c r="L7" s="234">
        <v>22917.69249</v>
      </c>
      <c r="M7" s="233">
        <v>1023.01039</v>
      </c>
      <c r="N7" s="233">
        <v>6450.7064</v>
      </c>
      <c r="O7" s="233">
        <v>8527.3692</v>
      </c>
      <c r="P7" s="233">
        <v>6916.6065</v>
      </c>
      <c r="Q7" s="233">
        <v>0</v>
      </c>
      <c r="R7" s="233">
        <v>27004.33296</v>
      </c>
      <c r="S7" s="235">
        <v>17932.240974</v>
      </c>
      <c r="T7" s="235">
        <v>4897.257206</v>
      </c>
      <c r="U7" s="235">
        <v>8499.035521</v>
      </c>
      <c r="V7" s="233">
        <v>7442.126875</v>
      </c>
      <c r="W7" s="233">
        <v>651.186246</v>
      </c>
      <c r="X7" s="233">
        <v>574.56</v>
      </c>
      <c r="Y7" s="235">
        <v>1423.046093</v>
      </c>
      <c r="Z7" s="235">
        <v>707.709459</v>
      </c>
      <c r="AA7" s="235">
        <v>539.704734</v>
      </c>
      <c r="AB7" s="235">
        <v>14414.521171</v>
      </c>
      <c r="AC7" s="233">
        <v>0</v>
      </c>
      <c r="AD7" s="233">
        <v>15861.97</v>
      </c>
      <c r="AE7" s="230" t="s">
        <v>153</v>
      </c>
      <c r="AF7" s="236">
        <v>35690.896</v>
      </c>
      <c r="AG7" s="237">
        <v>6571.6</v>
      </c>
      <c r="AH7" s="237">
        <v>1713.514</v>
      </c>
      <c r="AI7" s="237">
        <v>18794.982</v>
      </c>
      <c r="AJ7" s="237">
        <v>8610.8</v>
      </c>
      <c r="AK7" s="236">
        <v>43091.224656</v>
      </c>
      <c r="AL7" s="236">
        <v>20714.99176</v>
      </c>
      <c r="AM7" s="237">
        <v>13679.396</v>
      </c>
      <c r="AN7" s="237">
        <v>1094.55976</v>
      </c>
      <c r="AO7" s="237">
        <v>5941.036</v>
      </c>
      <c r="AP7" s="237">
        <v>20</v>
      </c>
      <c r="AQ7" s="237">
        <v>1800</v>
      </c>
      <c r="AR7" s="238">
        <v>968.830396</v>
      </c>
      <c r="AS7" s="238">
        <v>0</v>
      </c>
      <c r="AT7" s="238">
        <v>50</v>
      </c>
      <c r="AU7" s="238">
        <v>2466.4826</v>
      </c>
      <c r="AV7" s="238">
        <v>350</v>
      </c>
      <c r="AW7" s="238">
        <v>0</v>
      </c>
      <c r="AX7" s="238">
        <v>0</v>
      </c>
      <c r="AY7" s="238">
        <v>16720.9199</v>
      </c>
      <c r="AZ7" s="238">
        <v>88059.4316</v>
      </c>
      <c r="BA7" s="238">
        <v>843.8</v>
      </c>
      <c r="BB7" s="238">
        <v>360094.613671</v>
      </c>
    </row>
  </sheetData>
  <autoFilter xmlns:etc="http://www.wps.cn/officeDocument/2017/etCustomData" ref="A6:BB7" etc:filterBottomFollowUsedRange="0">
    <extLst/>
  </autoFilter>
  <mergeCells count="51">
    <mergeCell ref="A1:AD1"/>
    <mergeCell ref="AE1:BB1"/>
    <mergeCell ref="A2:B2"/>
    <mergeCell ref="Y2:AD2"/>
    <mergeCell ref="C3:AD3"/>
    <mergeCell ref="AF3:AY3"/>
    <mergeCell ref="D4:AD4"/>
    <mergeCell ref="AF4:AJ4"/>
    <mergeCell ref="AK4:AY4"/>
    <mergeCell ref="F5:K5"/>
    <mergeCell ref="L5:P5"/>
    <mergeCell ref="AL5:AO5"/>
    <mergeCell ref="A3:A6"/>
    <mergeCell ref="B3:B6"/>
    <mergeCell ref="C4:C6"/>
    <mergeCell ref="D5:D6"/>
    <mergeCell ref="E5:E6"/>
    <mergeCell ref="Q5:Q6"/>
    <mergeCell ref="R5:R6"/>
    <mergeCell ref="S5:S6"/>
    <mergeCell ref="T5:T6"/>
    <mergeCell ref="U5:U6"/>
    <mergeCell ref="V5:V6"/>
    <mergeCell ref="W5:W6"/>
    <mergeCell ref="X5:X6"/>
    <mergeCell ref="Y5:Y6"/>
    <mergeCell ref="Z5:Z6"/>
    <mergeCell ref="AA5:AA6"/>
    <mergeCell ref="AB5:AB6"/>
    <mergeCell ref="AC5:AC6"/>
    <mergeCell ref="AD5:AD6"/>
    <mergeCell ref="AE3:AE6"/>
    <mergeCell ref="AF5:AF6"/>
    <mergeCell ref="AG5:AG6"/>
    <mergeCell ref="AH5:AH6"/>
    <mergeCell ref="AI5:AI6"/>
    <mergeCell ref="AJ5:AJ6"/>
    <mergeCell ref="AK5:AK6"/>
    <mergeCell ref="AP5:AP6"/>
    <mergeCell ref="AQ5:AQ6"/>
    <mergeCell ref="AR5:AR6"/>
    <mergeCell ref="AS5:AS6"/>
    <mergeCell ref="AT5:AT6"/>
    <mergeCell ref="AU5:AU6"/>
    <mergeCell ref="AV5:AV6"/>
    <mergeCell ref="AW5:AW6"/>
    <mergeCell ref="AX5:AX6"/>
    <mergeCell ref="AY5:AY6"/>
    <mergeCell ref="AZ3:AZ6"/>
    <mergeCell ref="BA3:BA6"/>
    <mergeCell ref="BB3:BB6"/>
  </mergeCells>
  <printOptions horizontalCentered="1"/>
  <pageMargins left="0.118110236220472" right="0.118110236220472" top="0.708661417322835" bottom="0.47244094488189" header="0.31496062992126" footer="0.078740157480315"/>
  <pageSetup paperSize="9" pageOrder="overThenDown" orientation="landscape" horizontalDpi="1200"/>
  <headerFooter>
    <oddFooter>&amp;C&amp;"宋体,常规"&amp;12第 &amp;"宋体,常规"&amp;12&amp;P&amp;"宋体,常规"&amp;12 页，共 &amp;"宋体,常规"&amp;12&amp;N&amp;"宋体,常规"&amp;12 页</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AY7"/>
  <sheetViews>
    <sheetView showZeros="0" zoomScale="175" zoomScaleNormal="175" workbookViewId="0">
      <pane xSplit="2" ySplit="6" topLeftCell="C7" activePane="bottomRight" state="frozen"/>
      <selection/>
      <selection pane="topRight"/>
      <selection pane="bottomLeft"/>
      <selection pane="bottomRight" activeCell="H11" sqref="H11"/>
    </sheetView>
  </sheetViews>
  <sheetFormatPr defaultColWidth="9" defaultRowHeight="14.25" outlineLevelRow="6"/>
  <cols>
    <col min="1" max="1" width="2.25" style="212" customWidth="1"/>
    <col min="2" max="2" width="4.375" style="212" customWidth="1"/>
    <col min="3" max="3" width="6.625" style="213" customWidth="1"/>
    <col min="4" max="4" width="5.125" style="213" customWidth="1"/>
    <col min="5" max="5" width="4.875" style="214" customWidth="1"/>
    <col min="6" max="9" width="5.125" style="213" customWidth="1"/>
    <col min="10" max="10" width="4" style="213" customWidth="1"/>
    <col min="11" max="11" width="4.375" style="213" customWidth="1"/>
    <col min="12" max="15" width="5.125" style="213" customWidth="1"/>
    <col min="16" max="16" width="5.75" style="213" customWidth="1"/>
    <col min="17" max="17" width="5.625" style="213" hidden="1" customWidth="1"/>
    <col min="18" max="19" width="5.625" style="213" customWidth="1"/>
    <col min="20" max="20" width="4.625" style="213" customWidth="1"/>
    <col min="21" max="21" width="5.625" style="213" customWidth="1"/>
    <col min="22" max="22" width="5.625" style="213" hidden="1" customWidth="1"/>
    <col min="23" max="23" width="4.625" style="213" hidden="1" customWidth="1"/>
    <col min="24" max="24" width="3.75" style="213" customWidth="1"/>
    <col min="25" max="25" width="4.5" style="213" customWidth="1"/>
    <col min="26" max="27" width="9" style="213" hidden="1" customWidth="1"/>
    <col min="28" max="29" width="4.75" style="213" customWidth="1"/>
    <col min="30" max="30" width="4.625" style="214" customWidth="1"/>
    <col min="31" max="31" width="10.75" style="215" customWidth="1"/>
    <col min="32" max="32" width="6" style="213" customWidth="1"/>
    <col min="33" max="33" width="4.875" style="213" customWidth="1"/>
    <col min="34" max="34" width="4.75" style="213" customWidth="1"/>
    <col min="35" max="35" width="4.25" style="213" customWidth="1"/>
    <col min="36" max="36" width="4.5" style="213" customWidth="1"/>
    <col min="37" max="37" width="5.75" style="213" customWidth="1"/>
    <col min="38" max="38" width="5.375" style="213" customWidth="1"/>
    <col min="39" max="44" width="4.25" style="213" customWidth="1"/>
    <col min="45" max="45" width="4.25" style="213" hidden="1" customWidth="1"/>
    <col min="46" max="48" width="4.25" style="213" customWidth="1"/>
    <col min="49" max="50" width="4.25" style="213" hidden="1" customWidth="1"/>
    <col min="51" max="51" width="4.25" style="213" customWidth="1"/>
    <col min="52" max="16384" width="9" style="213"/>
  </cols>
  <sheetData>
    <row r="1" ht="25.5" customHeight="1" spans="1:51">
      <c r="A1" s="216" t="s">
        <v>924</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t="s">
        <v>924</v>
      </c>
      <c r="AF1" s="216"/>
      <c r="AG1" s="216"/>
      <c r="AH1" s="216"/>
      <c r="AI1" s="216"/>
      <c r="AJ1" s="216"/>
      <c r="AK1" s="216"/>
      <c r="AL1" s="216"/>
      <c r="AM1" s="216"/>
      <c r="AN1" s="216"/>
      <c r="AO1" s="216"/>
      <c r="AP1" s="216"/>
      <c r="AQ1" s="216"/>
      <c r="AR1" s="216"/>
      <c r="AS1" s="216"/>
      <c r="AT1" s="216"/>
      <c r="AU1" s="216"/>
      <c r="AV1" s="216"/>
      <c r="AW1" s="216"/>
      <c r="AX1" s="216"/>
      <c r="AY1" s="216"/>
    </row>
    <row r="2" spans="1:51">
      <c r="A2" s="217" t="s">
        <v>925</v>
      </c>
      <c r="B2" s="217"/>
      <c r="C2" s="218"/>
      <c r="D2" s="219"/>
      <c r="E2" s="219"/>
      <c r="F2" s="219"/>
      <c r="G2" s="219"/>
      <c r="H2" s="219"/>
      <c r="I2" s="219"/>
      <c r="J2" s="219"/>
      <c r="K2" s="219"/>
      <c r="L2" s="219"/>
      <c r="M2" s="219"/>
      <c r="N2" s="219"/>
      <c r="O2" s="219"/>
      <c r="P2" s="219"/>
      <c r="Q2" s="219"/>
      <c r="R2" s="219"/>
      <c r="S2" s="219"/>
      <c r="T2" s="219"/>
      <c r="U2" s="219"/>
      <c r="V2" s="219"/>
      <c r="W2" s="219"/>
      <c r="X2" s="219"/>
      <c r="Y2" s="220" t="s">
        <v>32</v>
      </c>
      <c r="Z2" s="220"/>
      <c r="AA2" s="220"/>
      <c r="AB2" s="220"/>
      <c r="AC2" s="220"/>
      <c r="AD2" s="220"/>
      <c r="AE2" s="221" t="s">
        <v>96</v>
      </c>
      <c r="AF2" s="219"/>
      <c r="AG2" s="219"/>
      <c r="AH2" s="219"/>
      <c r="AI2" s="219"/>
      <c r="AJ2" s="219"/>
      <c r="AK2" s="219"/>
      <c r="AL2" s="219"/>
      <c r="AM2" s="219"/>
      <c r="AN2" s="219"/>
      <c r="AO2" s="219"/>
      <c r="AP2" s="219"/>
      <c r="AQ2" s="219"/>
      <c r="AR2" s="219"/>
      <c r="AS2" s="219"/>
      <c r="AT2" s="219"/>
      <c r="AU2" s="219"/>
      <c r="AV2" s="219"/>
      <c r="AW2" s="219"/>
      <c r="AX2" s="219"/>
      <c r="AY2" s="222"/>
    </row>
    <row r="3" customHeight="1" spans="1:51">
      <c r="A3" s="223" t="s">
        <v>1</v>
      </c>
      <c r="B3" s="224" t="s">
        <v>97</v>
      </c>
      <c r="C3" s="225" t="s">
        <v>98</v>
      </c>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t="s">
        <v>99</v>
      </c>
      <c r="AF3" s="225" t="s">
        <v>98</v>
      </c>
      <c r="AG3" s="225"/>
      <c r="AH3" s="225"/>
      <c r="AI3" s="225"/>
      <c r="AJ3" s="225"/>
      <c r="AK3" s="225"/>
      <c r="AL3" s="225"/>
      <c r="AM3" s="225"/>
      <c r="AN3" s="225"/>
      <c r="AO3" s="225"/>
      <c r="AP3" s="225"/>
      <c r="AQ3" s="225"/>
      <c r="AR3" s="225"/>
      <c r="AS3" s="225"/>
      <c r="AT3" s="225"/>
      <c r="AU3" s="225"/>
      <c r="AV3" s="225"/>
      <c r="AW3" s="225"/>
      <c r="AX3" s="225"/>
      <c r="AY3" s="225"/>
    </row>
    <row r="4" customHeight="1" spans="1:51">
      <c r="A4" s="226"/>
      <c r="B4" s="224"/>
      <c r="C4" s="225" t="s">
        <v>104</v>
      </c>
      <c r="D4" s="227" t="s">
        <v>105</v>
      </c>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5"/>
      <c r="AF4" s="227" t="s">
        <v>106</v>
      </c>
      <c r="AG4" s="227"/>
      <c r="AH4" s="227"/>
      <c r="AI4" s="227"/>
      <c r="AJ4" s="227"/>
      <c r="AK4" s="225" t="s">
        <v>107</v>
      </c>
      <c r="AL4" s="225"/>
      <c r="AM4" s="225"/>
      <c r="AN4" s="225"/>
      <c r="AO4" s="225"/>
      <c r="AP4" s="225"/>
      <c r="AQ4" s="225"/>
      <c r="AR4" s="225"/>
      <c r="AS4" s="225"/>
      <c r="AT4" s="225"/>
      <c r="AU4" s="225"/>
      <c r="AV4" s="225"/>
      <c r="AW4" s="225"/>
      <c r="AX4" s="225"/>
      <c r="AY4" s="225"/>
    </row>
    <row r="5" customHeight="1" spans="1:51">
      <c r="A5" s="226"/>
      <c r="B5" s="224"/>
      <c r="C5" s="225"/>
      <c r="D5" s="225" t="s">
        <v>78</v>
      </c>
      <c r="E5" s="225" t="s">
        <v>108</v>
      </c>
      <c r="F5" s="225" t="s">
        <v>109</v>
      </c>
      <c r="G5" s="225"/>
      <c r="H5" s="225"/>
      <c r="I5" s="225"/>
      <c r="J5" s="225"/>
      <c r="K5" s="225"/>
      <c r="L5" s="225" t="s">
        <v>110</v>
      </c>
      <c r="M5" s="225"/>
      <c r="N5" s="225"/>
      <c r="O5" s="225"/>
      <c r="P5" s="225"/>
      <c r="Q5" s="225" t="s">
        <v>111</v>
      </c>
      <c r="R5" s="227" t="s">
        <v>112</v>
      </c>
      <c r="S5" s="227" t="s">
        <v>113</v>
      </c>
      <c r="T5" s="227" t="s">
        <v>114</v>
      </c>
      <c r="U5" s="227" t="s">
        <v>115</v>
      </c>
      <c r="V5" s="227" t="s">
        <v>116</v>
      </c>
      <c r="W5" s="227" t="s">
        <v>117</v>
      </c>
      <c r="X5" s="227" t="s">
        <v>118</v>
      </c>
      <c r="Y5" s="227" t="s">
        <v>119</v>
      </c>
      <c r="Z5" s="227" t="s">
        <v>120</v>
      </c>
      <c r="AA5" s="227" t="s">
        <v>121</v>
      </c>
      <c r="AB5" s="227" t="s">
        <v>122</v>
      </c>
      <c r="AC5" s="227" t="s">
        <v>123</v>
      </c>
      <c r="AD5" s="227" t="s">
        <v>124</v>
      </c>
      <c r="AE5" s="225"/>
      <c r="AF5" s="227" t="s">
        <v>78</v>
      </c>
      <c r="AG5" s="227" t="s">
        <v>125</v>
      </c>
      <c r="AH5" s="227" t="s">
        <v>126</v>
      </c>
      <c r="AI5" s="227" t="s">
        <v>127</v>
      </c>
      <c r="AJ5" s="227" t="s">
        <v>128</v>
      </c>
      <c r="AK5" s="227" t="s">
        <v>78</v>
      </c>
      <c r="AL5" s="225" t="s">
        <v>129</v>
      </c>
      <c r="AM5" s="225"/>
      <c r="AN5" s="225"/>
      <c r="AO5" s="225"/>
      <c r="AP5" s="225" t="s">
        <v>130</v>
      </c>
      <c r="AQ5" s="225" t="s">
        <v>131</v>
      </c>
      <c r="AR5" s="225" t="s">
        <v>132</v>
      </c>
      <c r="AS5" s="225" t="s">
        <v>133</v>
      </c>
      <c r="AT5" s="225" t="s">
        <v>134</v>
      </c>
      <c r="AU5" s="225" t="s">
        <v>135</v>
      </c>
      <c r="AV5" s="225" t="s">
        <v>136</v>
      </c>
      <c r="AW5" s="225" t="s">
        <v>137</v>
      </c>
      <c r="AX5" s="225" t="s">
        <v>138</v>
      </c>
      <c r="AY5" s="225" t="s">
        <v>139</v>
      </c>
    </row>
    <row r="6" ht="85.5" customHeight="1" spans="1:51">
      <c r="A6" s="228"/>
      <c r="B6" s="224"/>
      <c r="C6" s="225"/>
      <c r="D6" s="225"/>
      <c r="E6" s="225"/>
      <c r="F6" s="225" t="s">
        <v>140</v>
      </c>
      <c r="G6" s="225" t="s">
        <v>141</v>
      </c>
      <c r="H6" s="225" t="s">
        <v>142</v>
      </c>
      <c r="I6" s="225" t="s">
        <v>143</v>
      </c>
      <c r="J6" s="225" t="s">
        <v>144</v>
      </c>
      <c r="K6" s="225" t="s">
        <v>145</v>
      </c>
      <c r="L6" s="225" t="s">
        <v>140</v>
      </c>
      <c r="M6" s="229" t="s">
        <v>146</v>
      </c>
      <c r="N6" s="229" t="s">
        <v>147</v>
      </c>
      <c r="O6" s="229" t="s">
        <v>148</v>
      </c>
      <c r="P6" s="229" t="s">
        <v>149</v>
      </c>
      <c r="Q6" s="225"/>
      <c r="R6" s="227"/>
      <c r="S6" s="227"/>
      <c r="T6" s="227"/>
      <c r="U6" s="227"/>
      <c r="V6" s="227"/>
      <c r="W6" s="227"/>
      <c r="X6" s="227"/>
      <c r="Y6" s="227"/>
      <c r="Z6" s="227"/>
      <c r="AA6" s="227"/>
      <c r="AB6" s="227"/>
      <c r="AC6" s="227"/>
      <c r="AD6" s="227"/>
      <c r="AE6" s="225"/>
      <c r="AF6" s="227"/>
      <c r="AG6" s="227"/>
      <c r="AH6" s="227"/>
      <c r="AI6" s="227"/>
      <c r="AJ6" s="227"/>
      <c r="AK6" s="227"/>
      <c r="AL6" s="225" t="s">
        <v>140</v>
      </c>
      <c r="AM6" s="225" t="s">
        <v>150</v>
      </c>
      <c r="AN6" s="225" t="s">
        <v>151</v>
      </c>
      <c r="AO6" s="225" t="s">
        <v>152</v>
      </c>
      <c r="AP6" s="225"/>
      <c r="AQ6" s="225"/>
      <c r="AR6" s="225"/>
      <c r="AS6" s="225"/>
      <c r="AT6" s="225"/>
      <c r="AU6" s="225"/>
      <c r="AV6" s="225"/>
      <c r="AW6" s="225"/>
      <c r="AX6" s="225"/>
      <c r="AY6" s="225"/>
    </row>
    <row r="7" spans="1:51">
      <c r="A7" s="230">
        <v>155</v>
      </c>
      <c r="B7" s="231" t="s">
        <v>78</v>
      </c>
      <c r="C7" s="232">
        <v>271191.382071</v>
      </c>
      <c r="D7" s="232">
        <v>192409.261415</v>
      </c>
      <c r="E7" s="233">
        <v>63801.4487</v>
      </c>
      <c r="F7" s="234">
        <v>15083.1563</v>
      </c>
      <c r="G7" s="233">
        <v>5293.25</v>
      </c>
      <c r="H7" s="233">
        <v>6224.2245</v>
      </c>
      <c r="I7" s="233">
        <v>2289.64</v>
      </c>
      <c r="J7" s="233">
        <v>200</v>
      </c>
      <c r="K7" s="233">
        <v>1076.0418</v>
      </c>
      <c r="L7" s="234">
        <v>22917.69249</v>
      </c>
      <c r="M7" s="233">
        <v>1023.01039</v>
      </c>
      <c r="N7" s="233">
        <v>6450.7064</v>
      </c>
      <c r="O7" s="233">
        <v>8527.3692</v>
      </c>
      <c r="P7" s="233">
        <v>6916.6065</v>
      </c>
      <c r="Q7" s="233">
        <v>0</v>
      </c>
      <c r="R7" s="233">
        <v>27004.33296</v>
      </c>
      <c r="S7" s="235">
        <v>17932.240974</v>
      </c>
      <c r="T7" s="235">
        <v>4897.257206</v>
      </c>
      <c r="U7" s="235">
        <v>8499.035521</v>
      </c>
      <c r="V7" s="233">
        <v>7442.126875</v>
      </c>
      <c r="W7" s="233">
        <v>651.186246</v>
      </c>
      <c r="X7" s="233">
        <v>574.56</v>
      </c>
      <c r="Y7" s="235">
        <v>1423.046093</v>
      </c>
      <c r="Z7" s="235">
        <v>707.709459</v>
      </c>
      <c r="AA7" s="235">
        <v>539.704734</v>
      </c>
      <c r="AB7" s="235">
        <v>14414.521171</v>
      </c>
      <c r="AC7" s="233">
        <v>0</v>
      </c>
      <c r="AD7" s="233">
        <v>15861.97</v>
      </c>
      <c r="AE7" s="230" t="s">
        <v>153</v>
      </c>
      <c r="AF7" s="236">
        <v>35690.896</v>
      </c>
      <c r="AG7" s="237">
        <v>6571.6</v>
      </c>
      <c r="AH7" s="237">
        <v>1713.514</v>
      </c>
      <c r="AI7" s="237">
        <v>18794.982</v>
      </c>
      <c r="AJ7" s="237">
        <v>8610.8</v>
      </c>
      <c r="AK7" s="236">
        <v>43091.224656</v>
      </c>
      <c r="AL7" s="236">
        <v>20714.99176</v>
      </c>
      <c r="AM7" s="237">
        <v>13679.396</v>
      </c>
      <c r="AN7" s="237">
        <v>1094.55976</v>
      </c>
      <c r="AO7" s="237">
        <v>5941.036</v>
      </c>
      <c r="AP7" s="237">
        <v>20</v>
      </c>
      <c r="AQ7" s="237">
        <v>1800</v>
      </c>
      <c r="AR7" s="238">
        <v>968.830396</v>
      </c>
      <c r="AS7" s="238">
        <v>0</v>
      </c>
      <c r="AT7" s="238">
        <v>50</v>
      </c>
      <c r="AU7" s="238">
        <v>2466.4826</v>
      </c>
      <c r="AV7" s="238">
        <v>350</v>
      </c>
      <c r="AW7" s="238">
        <v>0</v>
      </c>
      <c r="AX7" s="238">
        <v>0</v>
      </c>
      <c r="AY7" s="238">
        <v>16720.9199</v>
      </c>
    </row>
  </sheetData>
  <autoFilter xmlns:etc="http://www.wps.cn/officeDocument/2017/etCustomData" ref="A6:AY7" etc:filterBottomFollowUsedRange="0">
    <extLst/>
  </autoFilter>
  <mergeCells count="48">
    <mergeCell ref="A1:AD1"/>
    <mergeCell ref="AE1:AY1"/>
    <mergeCell ref="A2:B2"/>
    <mergeCell ref="Y2:AD2"/>
    <mergeCell ref="C3:AD3"/>
    <mergeCell ref="AF3:AY3"/>
    <mergeCell ref="D4:AD4"/>
    <mergeCell ref="AF4:AJ4"/>
    <mergeCell ref="AK4:AY4"/>
    <mergeCell ref="F5:K5"/>
    <mergeCell ref="L5:P5"/>
    <mergeCell ref="AL5:AO5"/>
    <mergeCell ref="A3:A6"/>
    <mergeCell ref="B3:B6"/>
    <mergeCell ref="C4:C6"/>
    <mergeCell ref="D5:D6"/>
    <mergeCell ref="E5:E6"/>
    <mergeCell ref="Q5:Q6"/>
    <mergeCell ref="R5:R6"/>
    <mergeCell ref="S5:S6"/>
    <mergeCell ref="T5:T6"/>
    <mergeCell ref="U5:U6"/>
    <mergeCell ref="V5:V6"/>
    <mergeCell ref="W5:W6"/>
    <mergeCell ref="X5:X6"/>
    <mergeCell ref="Y5:Y6"/>
    <mergeCell ref="Z5:Z6"/>
    <mergeCell ref="AA5:AA6"/>
    <mergeCell ref="AB5:AB6"/>
    <mergeCell ref="AC5:AC6"/>
    <mergeCell ref="AD5:AD6"/>
    <mergeCell ref="AE3:AE6"/>
    <mergeCell ref="AF5:AF6"/>
    <mergeCell ref="AG5:AG6"/>
    <mergeCell ref="AH5:AH6"/>
    <mergeCell ref="AI5:AI6"/>
    <mergeCell ref="AJ5:AJ6"/>
    <mergeCell ref="AK5:AK6"/>
    <mergeCell ref="AP5:AP6"/>
    <mergeCell ref="AQ5:AQ6"/>
    <mergeCell ref="AR5:AR6"/>
    <mergeCell ref="AS5:AS6"/>
    <mergeCell ref="AT5:AT6"/>
    <mergeCell ref="AU5:AU6"/>
    <mergeCell ref="AV5:AV6"/>
    <mergeCell ref="AW5:AW6"/>
    <mergeCell ref="AX5:AX6"/>
    <mergeCell ref="AY5:AY6"/>
  </mergeCells>
  <printOptions horizontalCentered="1"/>
  <pageMargins left="0.118110236220472" right="0.118110236220472" top="0.708661417322835" bottom="0.47244094488189" header="0.31496062992126" footer="0.078740157480315"/>
  <pageSetup paperSize="9" pageOrder="overThenDown" orientation="landscape" horizontalDpi="1200"/>
  <headerFooter>
    <oddFooter>&amp;C&amp;"宋体,常规"&amp;12第 &amp;"宋体,常规"&amp;12&amp;P&amp;"宋体,常规"&amp;12 页，共 &amp;"宋体,常规"&amp;12&amp;N&amp;"宋体,常规"&amp;12 页</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1"/>
  <sheetViews>
    <sheetView workbookViewId="0">
      <selection activeCell="J20" sqref="J20"/>
    </sheetView>
  </sheetViews>
  <sheetFormatPr defaultColWidth="9" defaultRowHeight="14.25" outlineLevelCol="4"/>
  <cols>
    <col min="1" max="1" width="20.5" customWidth="1"/>
    <col min="2" max="2" width="12" customWidth="1"/>
    <col min="3" max="3" width="12.375" customWidth="1"/>
    <col min="4" max="4" width="11.75" customWidth="1"/>
    <col min="5" max="5" width="11.875" customWidth="1"/>
  </cols>
  <sheetData>
    <row r="1" ht="25.5" spans="1:5">
      <c r="A1" s="190" t="s">
        <v>926</v>
      </c>
      <c r="B1" s="190"/>
      <c r="C1" s="190"/>
      <c r="D1" s="190"/>
      <c r="E1" s="190"/>
    </row>
    <row r="2" spans="1:5">
      <c r="A2" s="191" t="s">
        <v>927</v>
      </c>
      <c r="B2" s="192"/>
      <c r="C2" s="193"/>
      <c r="D2" s="193"/>
      <c r="E2" s="193" t="s">
        <v>928</v>
      </c>
    </row>
    <row r="3" spans="1:5">
      <c r="A3" s="194" t="s">
        <v>75</v>
      </c>
      <c r="B3" s="195" t="s">
        <v>76</v>
      </c>
      <c r="C3" s="196" t="s">
        <v>77</v>
      </c>
      <c r="D3" s="196" t="s">
        <v>78</v>
      </c>
      <c r="E3" s="197" t="s">
        <v>79</v>
      </c>
    </row>
    <row r="4" spans="1:5">
      <c r="A4" s="198" t="s">
        <v>80</v>
      </c>
      <c r="B4" s="199">
        <f>B5+B6</f>
        <v>70166</v>
      </c>
      <c r="C4" s="200"/>
      <c r="D4" s="200">
        <f t="shared" ref="D4:D43" si="0">B4+C4</f>
        <v>70166</v>
      </c>
      <c r="E4" s="201"/>
    </row>
    <row r="5" spans="1:5">
      <c r="A5" s="198" t="s">
        <v>82</v>
      </c>
      <c r="B5" s="200">
        <v>42366</v>
      </c>
      <c r="C5" s="200"/>
      <c r="D5" s="200">
        <v>42366</v>
      </c>
      <c r="E5" s="201"/>
    </row>
    <row r="6" spans="1:5">
      <c r="A6" s="198" t="s">
        <v>84</v>
      </c>
      <c r="B6" s="200">
        <v>27800</v>
      </c>
      <c r="C6" s="200"/>
      <c r="D6" s="200">
        <v>27800</v>
      </c>
      <c r="E6" s="201"/>
    </row>
    <row r="7" spans="1:5">
      <c r="A7" s="198" t="s">
        <v>85</v>
      </c>
      <c r="B7" s="199">
        <f>B8+B9+B48</f>
        <v>220981</v>
      </c>
      <c r="C7" s="200">
        <f>C8+C9+C48</f>
        <v>177660</v>
      </c>
      <c r="D7" s="200">
        <f t="shared" si="0"/>
        <v>398641</v>
      </c>
      <c r="E7" s="202"/>
    </row>
    <row r="8" spans="1:5">
      <c r="A8" s="200" t="s">
        <v>87</v>
      </c>
      <c r="B8" s="199">
        <f>420+5+1146+1271+1951</f>
        <v>4793</v>
      </c>
      <c r="C8" s="200"/>
      <c r="D8" s="200">
        <f t="shared" si="0"/>
        <v>4793</v>
      </c>
      <c r="E8" s="202"/>
    </row>
    <row r="9" spans="1:5">
      <c r="A9" s="200" t="s">
        <v>88</v>
      </c>
      <c r="B9" s="199">
        <f>SUM(B10:B47)</f>
        <v>216188</v>
      </c>
      <c r="C9" s="200">
        <f>SUM(C10:C47)</f>
        <v>147704</v>
      </c>
      <c r="D9" s="200">
        <f t="shared" si="0"/>
        <v>363892</v>
      </c>
      <c r="E9" s="202"/>
    </row>
    <row r="10" spans="1:5">
      <c r="A10" s="203" t="s">
        <v>929</v>
      </c>
      <c r="B10" s="199">
        <v>1618</v>
      </c>
      <c r="C10" s="200"/>
      <c r="D10" s="200">
        <f t="shared" si="0"/>
        <v>1618</v>
      </c>
      <c r="E10" s="202"/>
    </row>
    <row r="11" spans="1:5">
      <c r="A11" s="203" t="s">
        <v>930</v>
      </c>
      <c r="B11" s="199">
        <f>307+94568+2299+246+5508+19622+427</f>
        <v>122977</v>
      </c>
      <c r="C11" s="200">
        <f>9478+978</f>
        <v>10456</v>
      </c>
      <c r="D11" s="200">
        <f t="shared" si="0"/>
        <v>133433</v>
      </c>
      <c r="E11" s="204"/>
    </row>
    <row r="12" spans="1:5">
      <c r="A12" s="203" t="s">
        <v>931</v>
      </c>
      <c r="B12" s="199">
        <f>42808+842+11691+4742</f>
        <v>60083</v>
      </c>
      <c r="C12" s="200">
        <v>600</v>
      </c>
      <c r="D12" s="200">
        <f t="shared" si="0"/>
        <v>60683</v>
      </c>
      <c r="E12" s="205"/>
    </row>
    <row r="13" spans="1:5">
      <c r="A13" s="203" t="s">
        <v>932</v>
      </c>
      <c r="B13" s="199">
        <v>2188</v>
      </c>
      <c r="C13" s="200">
        <v>365</v>
      </c>
      <c r="D13" s="200">
        <f t="shared" si="0"/>
        <v>2553</v>
      </c>
      <c r="E13" s="202"/>
    </row>
    <row r="14" spans="1:5">
      <c r="A14" s="203" t="s">
        <v>933</v>
      </c>
      <c r="B14" s="199">
        <f>420+120</f>
        <v>540</v>
      </c>
      <c r="C14" s="200"/>
      <c r="D14" s="200">
        <f t="shared" si="0"/>
        <v>540</v>
      </c>
      <c r="E14" s="202"/>
    </row>
    <row r="15" spans="1:5">
      <c r="A15" s="203" t="s">
        <v>934</v>
      </c>
      <c r="B15" s="199">
        <v>215</v>
      </c>
      <c r="C15" s="200"/>
      <c r="D15" s="200">
        <f t="shared" si="0"/>
        <v>215</v>
      </c>
      <c r="E15" s="202"/>
    </row>
    <row r="16" spans="1:5">
      <c r="A16" s="203" t="s">
        <v>935</v>
      </c>
      <c r="B16" s="199"/>
      <c r="C16" s="200">
        <f>2549+299-1</f>
        <v>2847</v>
      </c>
      <c r="D16" s="200">
        <f t="shared" si="0"/>
        <v>2847</v>
      </c>
      <c r="E16" s="202"/>
    </row>
    <row r="17" spans="1:5">
      <c r="A17" s="203" t="s">
        <v>936</v>
      </c>
      <c r="B17" s="199">
        <f>7779+2534</f>
        <v>10313</v>
      </c>
      <c r="C17" s="200"/>
      <c r="D17" s="200">
        <f t="shared" si="0"/>
        <v>10313</v>
      </c>
      <c r="E17" s="202"/>
    </row>
    <row r="18" spans="1:5">
      <c r="A18" s="200" t="s">
        <v>937</v>
      </c>
      <c r="B18" s="199"/>
      <c r="C18" s="200">
        <v>180</v>
      </c>
      <c r="D18" s="200">
        <f t="shared" si="0"/>
        <v>180</v>
      </c>
      <c r="E18" s="202"/>
    </row>
    <row r="19" spans="1:5">
      <c r="A19" s="200" t="s">
        <v>938</v>
      </c>
      <c r="B19" s="199"/>
      <c r="C19" s="200"/>
      <c r="D19" s="200">
        <f t="shared" si="0"/>
        <v>0</v>
      </c>
      <c r="E19" s="202"/>
    </row>
    <row r="20" spans="1:5">
      <c r="A20" s="203" t="s">
        <v>939</v>
      </c>
      <c r="B20" s="199"/>
      <c r="C20" s="200"/>
      <c r="D20" s="200">
        <f t="shared" si="0"/>
        <v>0</v>
      </c>
      <c r="E20" s="202"/>
    </row>
    <row r="21" spans="1:5">
      <c r="A21" s="200" t="s">
        <v>940</v>
      </c>
      <c r="B21" s="199"/>
      <c r="C21" s="200">
        <v>10757</v>
      </c>
      <c r="D21" s="200">
        <f t="shared" si="0"/>
        <v>10757</v>
      </c>
      <c r="E21" s="202"/>
    </row>
    <row r="22" spans="1:5">
      <c r="A22" s="200" t="s">
        <v>941</v>
      </c>
      <c r="B22" s="199">
        <f>10864+3569</f>
        <v>14433</v>
      </c>
      <c r="C22" s="200">
        <v>561</v>
      </c>
      <c r="D22" s="200">
        <f t="shared" si="0"/>
        <v>14994</v>
      </c>
      <c r="E22" s="202"/>
    </row>
    <row r="23" ht="15" spans="1:5">
      <c r="A23" s="206" t="s">
        <v>942</v>
      </c>
      <c r="B23" s="199"/>
      <c r="C23" s="200"/>
      <c r="D23" s="200">
        <f t="shared" si="0"/>
        <v>0</v>
      </c>
      <c r="E23" s="202"/>
    </row>
    <row r="24" ht="15" spans="1:5">
      <c r="A24" s="206" t="s">
        <v>943</v>
      </c>
      <c r="B24" s="199"/>
      <c r="C24" s="200"/>
      <c r="D24" s="200">
        <f t="shared" si="0"/>
        <v>0</v>
      </c>
      <c r="E24" s="202"/>
    </row>
    <row r="25" ht="15" spans="1:5">
      <c r="A25" s="206" t="s">
        <v>944</v>
      </c>
      <c r="B25" s="199"/>
      <c r="C25" s="200"/>
      <c r="D25" s="200">
        <f t="shared" si="0"/>
        <v>0</v>
      </c>
      <c r="E25" s="202"/>
    </row>
    <row r="26" ht="15" spans="1:5">
      <c r="A26" s="206" t="s">
        <v>945</v>
      </c>
      <c r="B26" s="199"/>
      <c r="C26" s="200">
        <f>1567-38</f>
        <v>1529</v>
      </c>
      <c r="D26" s="200">
        <f t="shared" si="0"/>
        <v>1529</v>
      </c>
      <c r="E26" s="202"/>
    </row>
    <row r="27" ht="15" spans="1:5">
      <c r="A27" s="206" t="s">
        <v>946</v>
      </c>
      <c r="B27" s="199">
        <v>1844</v>
      </c>
      <c r="C27" s="207">
        <f>6876+3461+5266+298+1070+1079+2247+1503+968</f>
        <v>22768</v>
      </c>
      <c r="D27" s="200">
        <f t="shared" si="0"/>
        <v>24612</v>
      </c>
      <c r="E27" s="201"/>
    </row>
    <row r="28" ht="15" spans="1:5">
      <c r="A28" s="206" t="s">
        <v>947</v>
      </c>
      <c r="B28" s="199"/>
      <c r="C28" s="200">
        <f>30-30</f>
        <v>0</v>
      </c>
      <c r="D28" s="200">
        <f t="shared" si="0"/>
        <v>0</v>
      </c>
      <c r="E28" s="202"/>
    </row>
    <row r="29" ht="15" spans="1:5">
      <c r="A29" s="206" t="s">
        <v>948</v>
      </c>
      <c r="B29" s="199"/>
      <c r="C29" s="200">
        <f>226-43</f>
        <v>183</v>
      </c>
      <c r="D29" s="200">
        <f t="shared" si="0"/>
        <v>183</v>
      </c>
      <c r="E29" s="202"/>
    </row>
    <row r="30" ht="15" spans="1:5">
      <c r="A30" s="206" t="s">
        <v>949</v>
      </c>
      <c r="B30" s="199">
        <v>2</v>
      </c>
      <c r="C30" s="200">
        <f>46715-156</f>
        <v>46559</v>
      </c>
      <c r="D30" s="200">
        <f t="shared" si="0"/>
        <v>46561</v>
      </c>
      <c r="E30" s="202"/>
    </row>
    <row r="31" ht="15" spans="1:5">
      <c r="A31" s="206" t="s">
        <v>950</v>
      </c>
      <c r="B31" s="199">
        <v>128</v>
      </c>
      <c r="C31" s="200">
        <f>20570+27-174-27</f>
        <v>20396</v>
      </c>
      <c r="D31" s="200">
        <f t="shared" si="0"/>
        <v>20524</v>
      </c>
      <c r="E31" s="202"/>
    </row>
    <row r="32" ht="15" spans="1:5">
      <c r="A32" s="206" t="s">
        <v>951</v>
      </c>
      <c r="B32" s="199"/>
      <c r="C32" s="200">
        <v>2113</v>
      </c>
      <c r="D32" s="200">
        <f t="shared" si="0"/>
        <v>2113</v>
      </c>
      <c r="E32" s="202"/>
    </row>
    <row r="33" ht="15" spans="1:5">
      <c r="A33" s="206" t="s">
        <v>952</v>
      </c>
      <c r="B33" s="199"/>
      <c r="C33" s="200"/>
      <c r="D33" s="200">
        <f t="shared" si="0"/>
        <v>0</v>
      </c>
      <c r="E33" s="202"/>
    </row>
    <row r="34" ht="15" spans="1:5">
      <c r="A34" s="206" t="s">
        <v>953</v>
      </c>
      <c r="B34" s="199">
        <v>1751</v>
      </c>
      <c r="C34" s="200">
        <f>24759-464</f>
        <v>24295</v>
      </c>
      <c r="D34" s="200">
        <f t="shared" si="0"/>
        <v>26046</v>
      </c>
      <c r="E34" s="202"/>
    </row>
    <row r="35" ht="15" spans="1:5">
      <c r="A35" s="206" t="s">
        <v>954</v>
      </c>
      <c r="B35" s="199"/>
      <c r="C35" s="200">
        <f>2020-62</f>
        <v>1958</v>
      </c>
      <c r="D35" s="200">
        <f t="shared" si="0"/>
        <v>1958</v>
      </c>
      <c r="E35" s="202"/>
    </row>
    <row r="36" ht="15" spans="1:5">
      <c r="A36" s="206" t="s">
        <v>955</v>
      </c>
      <c r="B36" s="199"/>
      <c r="C36" s="200"/>
      <c r="D36" s="200">
        <f t="shared" si="0"/>
        <v>0</v>
      </c>
      <c r="E36" s="202"/>
    </row>
    <row r="37" ht="15" spans="1:5">
      <c r="A37" s="206" t="s">
        <v>956</v>
      </c>
      <c r="B37" s="199"/>
      <c r="C37" s="200"/>
      <c r="D37" s="200">
        <f t="shared" si="0"/>
        <v>0</v>
      </c>
      <c r="E37" s="202"/>
    </row>
    <row r="38" ht="15" spans="1:5">
      <c r="A38" s="206" t="s">
        <v>957</v>
      </c>
      <c r="B38" s="199"/>
      <c r="C38" s="200"/>
      <c r="D38" s="200">
        <f t="shared" si="0"/>
        <v>0</v>
      </c>
      <c r="E38" s="202"/>
    </row>
    <row r="39" ht="15" spans="1:5">
      <c r="A39" s="206" t="s">
        <v>958</v>
      </c>
      <c r="B39" s="199"/>
      <c r="C39" s="200"/>
      <c r="D39" s="200">
        <f t="shared" si="0"/>
        <v>0</v>
      </c>
      <c r="E39" s="202"/>
    </row>
    <row r="40" ht="15" spans="1:5">
      <c r="A40" s="206" t="s">
        <v>959</v>
      </c>
      <c r="B40" s="199"/>
      <c r="C40" s="200">
        <f>474-50</f>
        <v>424</v>
      </c>
      <c r="D40" s="200">
        <f t="shared" si="0"/>
        <v>424</v>
      </c>
      <c r="E40" s="202"/>
    </row>
    <row r="41" ht="15" spans="1:5">
      <c r="A41" s="206" t="s">
        <v>960</v>
      </c>
      <c r="B41" s="199"/>
      <c r="C41" s="200">
        <v>298</v>
      </c>
      <c r="D41" s="200">
        <f t="shared" si="0"/>
        <v>298</v>
      </c>
      <c r="E41" s="202"/>
    </row>
    <row r="42" ht="15" spans="1:5">
      <c r="A42" s="206" t="s">
        <v>961</v>
      </c>
      <c r="B42" s="199"/>
      <c r="C42" s="200"/>
      <c r="D42" s="200">
        <f t="shared" si="0"/>
        <v>0</v>
      </c>
      <c r="E42" s="202"/>
    </row>
    <row r="43" ht="15" spans="1:5">
      <c r="A43" s="206" t="s">
        <v>962</v>
      </c>
      <c r="B43" s="199"/>
      <c r="C43" s="200">
        <f>1150-21+286</f>
        <v>1415</v>
      </c>
      <c r="D43" s="200">
        <f t="shared" si="0"/>
        <v>1415</v>
      </c>
      <c r="E43" s="202"/>
    </row>
    <row r="44" ht="15" spans="1:5">
      <c r="A44" s="206" t="s">
        <v>963</v>
      </c>
      <c r="B44" s="199"/>
      <c r="C44" s="200"/>
      <c r="D44" s="200"/>
      <c r="E44" s="202"/>
    </row>
    <row r="45" spans="1:5">
      <c r="A45" s="208" t="s">
        <v>964</v>
      </c>
      <c r="B45" s="199"/>
      <c r="C45" s="200"/>
      <c r="D45" s="200"/>
      <c r="E45" s="202"/>
    </row>
    <row r="46" spans="1:5">
      <c r="A46" s="208" t="s">
        <v>965</v>
      </c>
      <c r="B46" s="199"/>
      <c r="C46" s="200"/>
      <c r="D46" s="200"/>
      <c r="E46" s="202"/>
    </row>
    <row r="47" spans="1:5">
      <c r="A47" s="200" t="s">
        <v>966</v>
      </c>
      <c r="B47" s="199">
        <v>96</v>
      </c>
      <c r="C47" s="200"/>
      <c r="D47" s="200">
        <f t="shared" ref="D47:D69" si="1">B47+C47</f>
        <v>96</v>
      </c>
      <c r="E47" s="202"/>
    </row>
    <row r="48" spans="1:5">
      <c r="A48" s="200" t="s">
        <v>89</v>
      </c>
      <c r="B48" s="199"/>
      <c r="C48" s="200">
        <f>SUM(C49:C69)</f>
        <v>29956</v>
      </c>
      <c r="D48" s="200">
        <f t="shared" si="1"/>
        <v>29956</v>
      </c>
      <c r="E48" s="202"/>
    </row>
    <row r="49" ht="15" spans="1:5">
      <c r="A49" s="209" t="s">
        <v>967</v>
      </c>
      <c r="B49" s="199"/>
      <c r="C49" s="200">
        <f>661-180</f>
        <v>481</v>
      </c>
      <c r="D49" s="200">
        <f t="shared" si="1"/>
        <v>481</v>
      </c>
      <c r="E49" s="202"/>
    </row>
    <row r="50" ht="15" spans="1:5">
      <c r="A50" s="209" t="s">
        <v>968</v>
      </c>
      <c r="B50" s="199"/>
      <c r="C50" s="200"/>
      <c r="D50" s="200">
        <f t="shared" si="1"/>
        <v>0</v>
      </c>
      <c r="E50" s="202"/>
    </row>
    <row r="51" ht="15" spans="1:5">
      <c r="A51" s="209" t="s">
        <v>969</v>
      </c>
      <c r="B51" s="199"/>
      <c r="C51" s="200">
        <f>20-20</f>
        <v>0</v>
      </c>
      <c r="D51" s="200">
        <f t="shared" si="1"/>
        <v>0</v>
      </c>
      <c r="E51" s="202"/>
    </row>
    <row r="52" ht="15" spans="1:5">
      <c r="A52" s="209" t="s">
        <v>970</v>
      </c>
      <c r="B52" s="199"/>
      <c r="C52" s="200">
        <f>109-109</f>
        <v>0</v>
      </c>
      <c r="D52" s="200">
        <f t="shared" si="1"/>
        <v>0</v>
      </c>
      <c r="E52" s="202"/>
    </row>
    <row r="53" ht="15" spans="1:5">
      <c r="A53" s="209" t="s">
        <v>971</v>
      </c>
      <c r="B53" s="199"/>
      <c r="C53" s="200">
        <f>206-110</f>
        <v>96</v>
      </c>
      <c r="D53" s="200">
        <f t="shared" si="1"/>
        <v>96</v>
      </c>
      <c r="E53" s="202"/>
    </row>
    <row r="54" ht="15" spans="1:5">
      <c r="A54" s="209" t="s">
        <v>972</v>
      </c>
      <c r="B54" s="199"/>
      <c r="C54" s="200">
        <f>43-43</f>
        <v>0</v>
      </c>
      <c r="D54" s="200">
        <f t="shared" si="1"/>
        <v>0</v>
      </c>
      <c r="E54" s="202"/>
    </row>
    <row r="55" ht="15" spans="1:5">
      <c r="A55" s="209" t="s">
        <v>973</v>
      </c>
      <c r="B55" s="199"/>
      <c r="C55" s="200">
        <f>368-79</f>
        <v>289</v>
      </c>
      <c r="D55" s="200">
        <f t="shared" si="1"/>
        <v>289</v>
      </c>
      <c r="E55" s="202"/>
    </row>
    <row r="56" ht="15" spans="1:5">
      <c r="A56" s="209" t="s">
        <v>974</v>
      </c>
      <c r="B56" s="199"/>
      <c r="C56" s="200">
        <f>435-321</f>
        <v>114</v>
      </c>
      <c r="D56" s="200">
        <f t="shared" si="1"/>
        <v>114</v>
      </c>
      <c r="E56" s="202"/>
    </row>
    <row r="57" ht="15" spans="1:5">
      <c r="A57" s="209" t="s">
        <v>975</v>
      </c>
      <c r="B57" s="199"/>
      <c r="C57" s="200">
        <f>403-23</f>
        <v>380</v>
      </c>
      <c r="D57" s="200">
        <f t="shared" si="1"/>
        <v>380</v>
      </c>
      <c r="E57" s="202"/>
    </row>
    <row r="58" ht="15" spans="1:5">
      <c r="A58" s="209" t="s">
        <v>976</v>
      </c>
      <c r="B58" s="199"/>
      <c r="C58" s="200">
        <f>4946-86</f>
        <v>4860</v>
      </c>
      <c r="D58" s="200">
        <f t="shared" si="1"/>
        <v>4860</v>
      </c>
      <c r="E58" s="202"/>
    </row>
    <row r="59" ht="15" spans="1:5">
      <c r="A59" s="209" t="s">
        <v>977</v>
      </c>
      <c r="B59" s="199"/>
      <c r="C59" s="200">
        <f>31-31</f>
        <v>0</v>
      </c>
      <c r="D59" s="200">
        <f t="shared" si="1"/>
        <v>0</v>
      </c>
      <c r="E59" s="202"/>
    </row>
    <row r="60" ht="15" spans="1:5">
      <c r="A60" s="209" t="s">
        <v>978</v>
      </c>
      <c r="B60" s="199"/>
      <c r="C60" s="200">
        <f>10249+42-538-42</f>
        <v>9711</v>
      </c>
      <c r="D60" s="200">
        <f t="shared" si="1"/>
        <v>9711</v>
      </c>
      <c r="E60" s="202"/>
    </row>
    <row r="61" ht="15" spans="1:5">
      <c r="A61" s="209" t="s">
        <v>979</v>
      </c>
      <c r="B61" s="199"/>
      <c r="C61" s="200">
        <f>11601+25-128-25</f>
        <v>11473</v>
      </c>
      <c r="D61" s="200">
        <f t="shared" si="1"/>
        <v>11473</v>
      </c>
      <c r="E61" s="202"/>
    </row>
    <row r="62" ht="15" spans="1:5">
      <c r="A62" s="209" t="s">
        <v>980</v>
      </c>
      <c r="B62" s="199"/>
      <c r="C62" s="200">
        <f>1440-87</f>
        <v>1353</v>
      </c>
      <c r="D62" s="200">
        <f t="shared" si="1"/>
        <v>1353</v>
      </c>
      <c r="E62" s="202"/>
    </row>
    <row r="63" ht="15" spans="1:5">
      <c r="A63" s="209" t="s">
        <v>981</v>
      </c>
      <c r="B63" s="199"/>
      <c r="C63" s="200">
        <f>290-117</f>
        <v>173</v>
      </c>
      <c r="D63" s="200">
        <f t="shared" si="1"/>
        <v>173</v>
      </c>
      <c r="E63" s="202"/>
    </row>
    <row r="64" ht="15" spans="1:5">
      <c r="A64" s="209" t="s">
        <v>982</v>
      </c>
      <c r="B64" s="199"/>
      <c r="C64" s="200"/>
      <c r="D64" s="200">
        <f t="shared" si="1"/>
        <v>0</v>
      </c>
      <c r="E64" s="202"/>
    </row>
    <row r="65" ht="15" spans="1:5">
      <c r="A65" s="209" t="s">
        <v>983</v>
      </c>
      <c r="B65" s="199"/>
      <c r="C65" s="200">
        <f>14-14</f>
        <v>0</v>
      </c>
      <c r="D65" s="200">
        <f t="shared" si="1"/>
        <v>0</v>
      </c>
      <c r="E65" s="202"/>
    </row>
    <row r="66" ht="15" spans="1:5">
      <c r="A66" s="209" t="s">
        <v>984</v>
      </c>
      <c r="B66" s="199"/>
      <c r="C66" s="200">
        <v>796</v>
      </c>
      <c r="D66" s="200">
        <f t="shared" si="1"/>
        <v>796</v>
      </c>
      <c r="E66" s="202"/>
    </row>
    <row r="67" ht="15" spans="1:5">
      <c r="A67" s="209" t="s">
        <v>985</v>
      </c>
      <c r="B67" s="199"/>
      <c r="C67" s="200">
        <f>115-25</f>
        <v>90</v>
      </c>
      <c r="D67" s="200">
        <f t="shared" si="1"/>
        <v>90</v>
      </c>
      <c r="E67" s="202"/>
    </row>
    <row r="68" ht="15" spans="1:5">
      <c r="A68" s="209" t="s">
        <v>986</v>
      </c>
      <c r="B68" s="199"/>
      <c r="C68" s="200">
        <f>272-132</f>
        <v>140</v>
      </c>
      <c r="D68" s="200">
        <f t="shared" si="1"/>
        <v>140</v>
      </c>
      <c r="E68" s="202"/>
    </row>
    <row r="69" ht="15" spans="1:5">
      <c r="A69" s="210" t="s">
        <v>987</v>
      </c>
      <c r="B69" s="199"/>
      <c r="C69" s="200">
        <f>98-98</f>
        <v>0</v>
      </c>
      <c r="D69" s="200">
        <f t="shared" si="1"/>
        <v>0</v>
      </c>
      <c r="E69" s="202"/>
    </row>
    <row r="71" spans="1:5">
      <c r="A71" s="211"/>
      <c r="B71" s="211"/>
      <c r="C71" s="211"/>
      <c r="D71" s="211"/>
      <c r="E71" s="211"/>
    </row>
  </sheetData>
  <mergeCells count="1">
    <mergeCell ref="A1:E1"/>
  </mergeCells>
  <conditionalFormatting sqref="A9:A47">
    <cfRule type="cellIs" dxfId="0" priority="1" stopIfTrue="1" operator="equal">
      <formula>0</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Template>Normal.eit</Template>
  <Company>微软中国</Company>
  <Application>Microsoft Excel</Application>
  <HeadingPairs>
    <vt:vector size="2" baseType="variant">
      <vt:variant>
        <vt:lpstr>工作表</vt:lpstr>
      </vt:variant>
      <vt:variant>
        <vt:i4>28</vt:i4>
      </vt:variant>
    </vt:vector>
  </HeadingPairs>
  <TitlesOfParts>
    <vt:vector size="28" baseType="lpstr">
      <vt:lpstr>目录</vt:lpstr>
      <vt:lpstr>收入表（表一）</vt:lpstr>
      <vt:lpstr>平衡表（表二）</vt:lpstr>
      <vt:lpstr>一般公共预算支出表（按单位和经济科目分类）（表三）</vt:lpstr>
      <vt:lpstr>一般公共预算支出表（按功能科目分类）（表四）</vt:lpstr>
      <vt:lpstr>一般公共预算支出表（按经济科目分类）（表五）</vt:lpstr>
      <vt:lpstr>一般公共预算本级支出表（表六）</vt:lpstr>
      <vt:lpstr>一般公共预算本级基本支出表（表七）</vt:lpstr>
      <vt:lpstr>一般公共预算对下税收返还和转移支付预算分项目表（表八）</vt:lpstr>
      <vt:lpstr>一般公共预算对下税收返还和转移支付预算分地区表（表九）</vt:lpstr>
      <vt:lpstr>一般债务限额和余额情况表（表十）</vt:lpstr>
      <vt:lpstr>专项债务限额和余额情况表（表十一）</vt:lpstr>
      <vt:lpstr>政府性基金收入预算表（表十二）</vt:lpstr>
      <vt:lpstr>政府性基金支出预算表（表十三）</vt:lpstr>
      <vt:lpstr>政府性基金本级支出预算表（表十四）</vt:lpstr>
      <vt:lpstr>政府性基金转移支付分项目表(表十五)</vt:lpstr>
      <vt:lpstr>政府性基金转移支付预算分地区表（表十六）</vt:lpstr>
      <vt:lpstr>社会保险基金收入预算表（表十七）</vt:lpstr>
      <vt:lpstr>社会保险基金支出预算表（表十八）</vt:lpstr>
      <vt:lpstr>社保基金明细（城级居民养老收支）（表十九）</vt:lpstr>
      <vt:lpstr>社保基金明细（机关事业养老收支）（表二十）</vt:lpstr>
      <vt:lpstr>国有资本经营预算收入表（表二十一）</vt:lpstr>
      <vt:lpstr>国有资本经营预算支出表（表二十二）</vt:lpstr>
      <vt:lpstr>本级国有资本经营预算支出表（表二十三）</vt:lpstr>
      <vt:lpstr>对下安排转移支付的应当公开国有资本经营预算转移支付表(表二十四</vt:lpstr>
      <vt:lpstr>"三公"经费预算表(表二十五）</vt:lpstr>
      <vt:lpstr>新增债券使用安排表（表二十六）</vt:lpstr>
      <vt:lpstr>专项债券限额使用安排表(表二十七）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呵呵</cp:lastModifiedBy>
  <cp:revision>0</cp:revision>
  <dcterms:created xsi:type="dcterms:W3CDTF">2006-03-07T01:05:00Z</dcterms:created>
  <cp:lastPrinted>2026-04-16T12:24:00Z</cp:lastPrinted>
  <dcterms:modified xsi:type="dcterms:W3CDTF">2026-04-13T03:25:15Z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293C98A30E934D8185D4403965E6B2FB_13</vt:lpwstr>
  </property>
  <property fmtid="{D5CDD505-2E9C-101B-9397-08002B2CF9AE}" pid="4" name="CalculationRule">
    <vt:i4>0</vt:i4>
  </property>
</Properties>
</file>